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66925"/>
  <mc:AlternateContent xmlns:mc="http://schemas.openxmlformats.org/markup-compatibility/2006">
    <mc:Choice Requires="x15">
      <x15ac:absPath xmlns:x15ac="http://schemas.microsoft.com/office/spreadsheetml/2010/11/ac" url="C:\Users\caroy1\Box\Team 4 Shared Folder\Summer Salary\"/>
    </mc:Choice>
  </mc:AlternateContent>
  <xr:revisionPtr revIDLastSave="0" documentId="8_{27C4CC44-04B1-462E-A25C-58D4E1FF5F9F}" xr6:coauthVersionLast="47" xr6:coauthVersionMax="47" xr10:uidLastSave="{00000000-0000-0000-0000-000000000000}"/>
  <workbookProtection workbookAlgorithmName="SHA-512" workbookHashValue="UTefdeP8C+Sa+hxWZW3jmdDBxkfBjy1Kok0FAZmSkZRPe4KGABjxbCY+B8S7Khk8SD5JHJ8jb2cGeXVbQ7Y2Ig==" workbookSaltValue="KLS19R49ntk1Y0038AB60w==" workbookSpinCount="100000" lockStructure="1"/>
  <bookViews>
    <workbookView xWindow="-120" yWindow="-120" windowWidth="20730" windowHeight="11160" xr2:uid="{00000000-000D-0000-FFFF-FFFF00000000}"/>
  </bookViews>
  <sheets>
    <sheet name="Salary Calculator" sheetId="1" r:id="rId1"/>
    <sheet name="Lookups" sheetId="2" state="hidden" r:id="rId2"/>
    <sheet name="Notes" sheetId="3" state="hidden" r:id="rId3"/>
  </sheets>
  <definedNames>
    <definedName name="AcademicYears">Lookups!$A$18:$A$21</definedName>
    <definedName name="DHHS">Lookups!$B$18:$B$21</definedName>
    <definedName name="DOJ">Lookups!$C$18:$C$21</definedName>
    <definedName name="EffortTypes">Lookups!$A$8:$A$11</definedName>
    <definedName name="Months">Lookups!$A$26:$A$38</definedName>
    <definedName name="PercentType">Lookups!$J$2:$J$3</definedName>
    <definedName name="Periods">Lookups!$D$2:$D$3</definedName>
    <definedName name="PreviousPay">Lookups!$G$2:$G$3</definedName>
    <definedName name="_xlnm.Print_Area" localSheetId="0">'Salary Calculator'!$B$2:$V$50</definedName>
    <definedName name="SalaryTypes">Lookups!$A$8:$A$9</definedName>
    <definedName name="ShortPeriod">Lookups!$G$11:$G$12</definedName>
    <definedName name="SponsorList">Lookups!$A$2:$A$5</definedName>
    <definedName name="SponsorList2">Lookups!$J$6:$J$10</definedName>
    <definedName name="SummerEffort">Lookups!$A$13:$A$15</definedName>
    <definedName name="TimePeriod">Lookups!$G$6:$G$8</definedName>
    <definedName name="Weeks">Lookups!$A$41:$A$54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1" i="1" l="1"/>
  <c r="N4" i="1"/>
  <c r="N5" i="1"/>
  <c r="N6" i="1"/>
  <c r="N7" i="1"/>
  <c r="N8" i="1"/>
  <c r="N9" i="1"/>
  <c r="N10" i="1"/>
  <c r="N11" i="1"/>
  <c r="N12" i="1"/>
  <c r="N3" i="1"/>
  <c r="O4" i="1"/>
  <c r="G22" i="1" s="1"/>
  <c r="J22" i="1" s="1"/>
  <c r="O5" i="1"/>
  <c r="O6" i="1"/>
  <c r="G24" i="1" s="1"/>
  <c r="J24" i="1" s="1"/>
  <c r="O7" i="1"/>
  <c r="O8" i="1"/>
  <c r="O9" i="1"/>
  <c r="O10" i="1"/>
  <c r="G28" i="1" s="1"/>
  <c r="J28" i="1" s="1"/>
  <c r="O11" i="1"/>
  <c r="O12" i="1"/>
  <c r="G30" i="1" s="1"/>
  <c r="J30" i="1" s="1"/>
  <c r="G23" i="1"/>
  <c r="J23" i="1" s="1"/>
  <c r="G25" i="1"/>
  <c r="J25" i="1" s="1"/>
  <c r="G26" i="1"/>
  <c r="J26" i="1" s="1"/>
  <c r="G27" i="1"/>
  <c r="J27" i="1" s="1"/>
  <c r="G29" i="1"/>
  <c r="J29" i="1" s="1"/>
  <c r="S15" i="1" s="1"/>
  <c r="O3" i="1"/>
  <c r="G21" i="1" s="1"/>
  <c r="P14" i="1"/>
  <c r="N22" i="1"/>
  <c r="O22" i="1"/>
  <c r="P22" i="1"/>
  <c r="M23" i="1"/>
  <c r="N23" i="1"/>
  <c r="O23" i="1"/>
  <c r="P23" i="1"/>
  <c r="Q23" i="1"/>
  <c r="R23" i="1"/>
  <c r="M24" i="1"/>
  <c r="N24" i="1"/>
  <c r="O24" i="1"/>
  <c r="P24" i="1"/>
  <c r="Q24" i="1"/>
  <c r="R24" i="1"/>
  <c r="M25" i="1"/>
  <c r="N25" i="1"/>
  <c r="O25" i="1"/>
  <c r="P25" i="1"/>
  <c r="Q25" i="1"/>
  <c r="R25" i="1"/>
  <c r="M26" i="1"/>
  <c r="N26" i="1"/>
  <c r="O26" i="1"/>
  <c r="P26" i="1"/>
  <c r="Q26" i="1"/>
  <c r="R26" i="1"/>
  <c r="M27" i="1"/>
  <c r="N27" i="1"/>
  <c r="O27" i="1"/>
  <c r="P27" i="1"/>
  <c r="Q27" i="1"/>
  <c r="R27" i="1"/>
  <c r="M28" i="1"/>
  <c r="N28" i="1"/>
  <c r="O28" i="1"/>
  <c r="P28" i="1"/>
  <c r="Q28" i="1"/>
  <c r="R28" i="1"/>
  <c r="M29" i="1"/>
  <c r="N29" i="1"/>
  <c r="O29" i="1"/>
  <c r="P29" i="1"/>
  <c r="Q29" i="1"/>
  <c r="R29" i="1"/>
  <c r="M30" i="1"/>
  <c r="N30" i="1"/>
  <c r="O30" i="1"/>
  <c r="P30" i="1"/>
  <c r="Q30" i="1"/>
  <c r="R30" i="1"/>
  <c r="P21" i="1"/>
  <c r="R9" i="1"/>
  <c r="R10" i="1"/>
  <c r="R11" i="1"/>
  <c r="R12" i="1"/>
  <c r="K26" i="1" s="1"/>
  <c r="R13" i="1"/>
  <c r="K27" i="1" s="1"/>
  <c r="R14" i="1"/>
  <c r="K28" i="1" s="1"/>
  <c r="R15" i="1"/>
  <c r="R16" i="1"/>
  <c r="K30" i="1" s="1"/>
  <c r="G14" i="1"/>
  <c r="C9" i="1"/>
  <c r="P12" i="1"/>
  <c r="H11" i="1"/>
  <c r="F11" i="1"/>
  <c r="I22" i="2"/>
  <c r="D22" i="2"/>
  <c r="G31" i="1" l="1"/>
  <c r="S14" i="1"/>
  <c r="L28" i="1" s="1"/>
  <c r="S11" i="1"/>
  <c r="S16" i="1"/>
  <c r="L30" i="1" s="1"/>
  <c r="S10" i="1"/>
  <c r="S9" i="1"/>
  <c r="S13" i="1"/>
  <c r="L27" i="1" s="1"/>
  <c r="S12" i="1"/>
  <c r="L26" i="1" s="1"/>
  <c r="L29" i="1"/>
  <c r="K29" i="1"/>
  <c r="E15" i="1"/>
  <c r="I21" i="2"/>
  <c r="D21" i="2"/>
  <c r="P13" i="1" s="1"/>
  <c r="I19" i="2"/>
  <c r="I20" i="2"/>
  <c r="I18" i="2"/>
  <c r="D20" i="2" l="1"/>
  <c r="N21" i="1" l="1"/>
  <c r="K25" i="1"/>
  <c r="L3" i="1"/>
  <c r="D19" i="2"/>
  <c r="L15" i="1" s="1"/>
  <c r="D18" i="2"/>
  <c r="B21" i="3"/>
  <c r="B23" i="3"/>
  <c r="B19" i="3"/>
  <c r="B10" i="3"/>
  <c r="B9" i="3"/>
  <c r="K24" i="1"/>
  <c r="N31" i="1" l="1"/>
  <c r="L25" i="1"/>
  <c r="L24" i="1"/>
  <c r="L23" i="1"/>
  <c r="B11" i="3"/>
  <c r="P15" i="1"/>
  <c r="E16" i="1" l="1"/>
  <c r="G16" i="1" s="1"/>
  <c r="J21" i="1" l="1"/>
  <c r="J31" i="1" s="1"/>
  <c r="O21" i="1"/>
  <c r="Q21" i="1"/>
  <c r="Q22" i="1"/>
  <c r="S21" i="1"/>
  <c r="S29" i="1"/>
  <c r="S22" i="1"/>
  <c r="S30" i="1"/>
  <c r="S25" i="1"/>
  <c r="S23" i="1"/>
  <c r="S24" i="1"/>
  <c r="S28" i="1"/>
  <c r="S26" i="1"/>
  <c r="S27" i="1"/>
  <c r="K23" i="1"/>
  <c r="R21" i="1" l="1"/>
  <c r="R22" i="1"/>
  <c r="M22" i="1"/>
  <c r="R8" i="1" s="1"/>
  <c r="K22" i="1" s="1"/>
  <c r="M21" i="1"/>
  <c r="O31" i="1"/>
  <c r="Q31" i="1"/>
  <c r="Q17" i="1"/>
  <c r="S7" i="1" l="1"/>
  <c r="M31" i="1"/>
  <c r="R7" i="1"/>
  <c r="S8" i="1"/>
  <c r="L22" i="1" s="1"/>
  <c r="R31" i="1"/>
  <c r="P31" i="1"/>
  <c r="K21" i="1" l="1"/>
  <c r="R17" i="1"/>
  <c r="K31" i="1" s="1"/>
  <c r="L16" i="1" s="1"/>
  <c r="L21" i="1"/>
  <c r="S17" i="1"/>
  <c r="L31" i="1" s="1"/>
</calcChain>
</file>

<file path=xl/sharedStrings.xml><?xml version="1.0" encoding="utf-8"?>
<sst xmlns="http://schemas.openxmlformats.org/spreadsheetml/2006/main" count="119" uniqueCount="97">
  <si>
    <t>How to use this worksheet</t>
  </si>
  <si>
    <t>Academic Year</t>
  </si>
  <si>
    <t>2018-2019</t>
  </si>
  <si>
    <t xml:space="preserve"> &lt;- to -&gt;</t>
  </si>
  <si>
    <t xml:space="preserve">Appointment Type   </t>
  </si>
  <si>
    <t>AY</t>
  </si>
  <si>
    <t>Name</t>
  </si>
  <si>
    <t xml:space="preserve">Applicable DHHS Cap   </t>
  </si>
  <si>
    <t>Summer Salary</t>
  </si>
  <si>
    <t xml:space="preserve">Applicable DOJ Cap   </t>
  </si>
  <si>
    <t>Available to be paid</t>
  </si>
  <si>
    <t xml:space="preserve">Balance   </t>
  </si>
  <si>
    <t>Fund</t>
  </si>
  <si>
    <t>Start Date</t>
  </si>
  <si>
    <t>End Date</t>
  </si>
  <si>
    <t>Show Weeks</t>
  </si>
  <si>
    <t>Agency</t>
  </si>
  <si>
    <t>Over Cap Amount</t>
  </si>
  <si>
    <t>NO SPONSOR AY</t>
  </si>
  <si>
    <t>NO SPONSOR AY UA</t>
  </si>
  <si>
    <t>DHHS AY</t>
  </si>
  <si>
    <t>DHHS AY UA</t>
  </si>
  <si>
    <t>DOJ AY</t>
  </si>
  <si>
    <t>DOJ AY UA</t>
  </si>
  <si>
    <t>Approvals</t>
  </si>
  <si>
    <t>Date</t>
  </si>
  <si>
    <t>Click here for information on adding electronic signatures</t>
  </si>
  <si>
    <t>Enter comments below:</t>
  </si>
  <si>
    <t>Sponsor Caps</t>
  </si>
  <si>
    <t>Periods</t>
  </si>
  <si>
    <t>Previous Payments</t>
  </si>
  <si>
    <t>PercentType</t>
  </si>
  <si>
    <t>All Other Sponsors</t>
  </si>
  <si>
    <t>Weeks</t>
  </si>
  <si>
    <t>N</t>
  </si>
  <si>
    <t>DHHS</t>
  </si>
  <si>
    <t>Months</t>
  </si>
  <si>
    <t>Y</t>
  </si>
  <si>
    <t>DOJ</t>
  </si>
  <si>
    <t>ShowPeriod</t>
  </si>
  <si>
    <t>Sponsor Caps 2</t>
  </si>
  <si>
    <t>Show Days</t>
  </si>
  <si>
    <t>Salary Types</t>
  </si>
  <si>
    <t>Show Months</t>
  </si>
  <si>
    <t>FY</t>
  </si>
  <si>
    <t>Institutional</t>
  </si>
  <si>
    <t>SUMR</t>
  </si>
  <si>
    <t>ShowShortPeriod</t>
  </si>
  <si>
    <t>SummerEffort</t>
  </si>
  <si>
    <t>Academic Years</t>
  </si>
  <si>
    <t>@ 110%</t>
  </si>
  <si>
    <t>2019-2020</t>
  </si>
  <si>
    <t>2020-2021</t>
  </si>
  <si>
    <t>Version</t>
  </si>
  <si>
    <t xml:space="preserve">Annual Salary: $200,000  NIH Cap: $189,600 Effort on NIH grant: 10% Maximum salary charge to NIH grant = Effort % X NIH Cap = 10% X $189,600 = $18,960 </t>
  </si>
  <si>
    <t>Actual salary earned = Effort % X Annual Salary = 10% X $200,000 = $20,000 The difference between the salary charged to NIH and the actual salary, i.e., $1,040 must be paid from an university account. Not allowed as Cost Share</t>
  </si>
  <si>
    <t>Annual Salary</t>
  </si>
  <si>
    <t>NIH Cap</t>
  </si>
  <si>
    <t>% Effort</t>
  </si>
  <si>
    <t>Max allowable</t>
  </si>
  <si>
    <t>Salary Earned</t>
  </si>
  <si>
    <t>UNH Fund</t>
  </si>
  <si>
    <t xml:space="preserve">As another example, a faculty member wishes to charge one month’s summer effort to his NIH grant.  The faculty member’s academic salary is $180,000. </t>
  </si>
  <si>
    <t xml:space="preserve">The monthly salary is $20,000 ($180,000/9 months).  The monthly salary of $20,000, exceeds the NIH rate cap of $15,800 ($189,600/12 months).  </t>
  </si>
  <si>
    <t xml:space="preserve">One month’s effort on the NIH award X $15,800 (monthly NIH cap) = $15,800.  $15,800 is the maximum amount that may be charged to the award.  </t>
  </si>
  <si>
    <t xml:space="preserve">$4,200  ($20,000 actual salary - $15,800 NIH monthly salary cap) would need to be charged to the faculty member’s help account if they wish to support the difference. </t>
  </si>
  <si>
    <t>Monthly Salary</t>
  </si>
  <si>
    <t>NIH Monthly Cap Rate</t>
  </si>
  <si>
    <t>Signature</t>
  </si>
  <si>
    <t>Name (print)</t>
  </si>
  <si>
    <t>2021-2022</t>
  </si>
  <si>
    <t>2022 release</t>
  </si>
  <si>
    <r>
      <t xml:space="preserve">
</t>
    </r>
    <r>
      <rPr>
        <u/>
        <sz val="12"/>
        <color theme="1"/>
        <rFont val="Calibri"/>
        <family val="2"/>
        <scheme val="minor"/>
      </rPr>
      <t>Required values are in</t>
    </r>
    <r>
      <rPr>
        <u/>
        <sz val="12"/>
        <color rgb="FFFF0000"/>
        <rFont val="Calibri"/>
        <family val="2"/>
        <scheme val="minor"/>
      </rPr>
      <t xml:space="preserve"> red text</t>
    </r>
    <r>
      <rPr>
        <sz val="12"/>
        <color theme="1"/>
        <rFont val="Calibri"/>
        <family val="2"/>
        <scheme val="minor"/>
      </rPr>
      <t xml:space="preserve">
1. Select "Academic Year"
2. Enter the employee "Base Salary"
3. Were there any "Other Summer Salary Payments"?
4. Select number of "Weeks" (must be a whole number between 1 and 13)
5. Select "Agency" (DHHS, DOJ, or "All Other Sponsors")
6. Enter "% Effort"
</t>
    </r>
    <r>
      <rPr>
        <u/>
        <sz val="12"/>
        <color theme="1"/>
        <rFont val="Calibri"/>
        <family val="2"/>
        <scheme val="minor"/>
      </rPr>
      <t xml:space="preserve">
Additional requirements for payroll submission</t>
    </r>
    <r>
      <rPr>
        <sz val="12"/>
        <color theme="1"/>
        <rFont val="Calibri"/>
        <family val="2"/>
        <scheme val="minor"/>
      </rPr>
      <t xml:space="preserve">
Enter "Start Date" (end date will auto-fill based on number of weeks)
Enter "Name" and "Home Department Org"
Enter "Fund"
Enter "PI Org"
Complete "Approvals" section</t>
    </r>
  </si>
  <si>
    <t>Org</t>
  </si>
  <si>
    <t>2022-2023</t>
  </si>
  <si>
    <t>Base Salary*</t>
  </si>
  <si>
    <t>*</t>
  </si>
  <si>
    <t>Other Summer Salary Payments</t>
  </si>
  <si>
    <t>If you have also submitted a “Summer &amp; J-Term Supplemental Pay Request” please place the amount requested in the box:</t>
  </si>
  <si>
    <t>Dean or Institute Director</t>
  </si>
  <si>
    <t xml:space="preserve">If sufficient funds are not avialable, the over-cap amount, will not be processed for payment.  </t>
  </si>
  <si>
    <t xml:space="preserve">Assuming sufficient funding exists, the Over Cap Amount, if applicable,  will be charged to the PI Help Fund unless otherwise directed using the comments block below.  </t>
  </si>
  <si>
    <t>Summer Pay Guidance can be found here.</t>
  </si>
  <si>
    <t>Find your GCA</t>
  </si>
  <si>
    <t>Pay in Months</t>
  </si>
  <si>
    <t>Lump Sum Amnt $</t>
  </si>
  <si>
    <t>College/Center/Institute</t>
  </si>
  <si>
    <t>Faculty Signature</t>
  </si>
  <si>
    <t>During the summer a 9-month faculty member may be paid by UNH, no more than 3/9ths (pro-rated for other summer appointments) of the faculty member's current AY salary. A request for summer salary indicates a commitment to put forth the comparable Effort on the particular project during the Summer Period. Effort expended during the Academic Year does not satisfy a commitment related to receipt of summer salary.  Faculty members receiving 3/9th of their salary are expected to forego vacation during the period coinciding with the work effort.  The Faculty Signature in the Approvals section indicates their agreement to forego vacation during the summer period for which compensation is received.</t>
  </si>
  <si>
    <t>Daily Rate</t>
  </si>
  <si>
    <t>Max Days</t>
  </si>
  <si>
    <t>Work Days</t>
  </si>
  <si>
    <t>Max Pay Allowed</t>
  </si>
  <si>
    <t>Total to be Paid</t>
  </si>
  <si>
    <r>
      <rPr>
        <b/>
        <sz val="12"/>
        <color theme="1"/>
        <rFont val="Calibri"/>
        <family val="2"/>
        <scheme val="minor"/>
      </rPr>
      <t>PLEASE CONTACT YOUR SPA STAR GCA IF YOU NEED ASSISTANCE.</t>
    </r>
    <r>
      <rPr>
        <sz val="12"/>
        <color theme="1"/>
        <rFont val="Calibri"/>
        <family val="2"/>
        <scheme val="minor"/>
      </rPr>
      <t xml:space="preserve">
</t>
    </r>
    <r>
      <rPr>
        <b/>
        <u/>
        <sz val="12"/>
        <color theme="1"/>
        <rFont val="Calibri"/>
        <family val="2"/>
        <scheme val="minor"/>
      </rPr>
      <t>Required values are highlighted in</t>
    </r>
    <r>
      <rPr>
        <b/>
        <u/>
        <sz val="12"/>
        <color rgb="FFFF0000"/>
        <rFont val="Calibri"/>
        <family val="2"/>
        <scheme val="minor"/>
      </rPr>
      <t xml:space="preserve"> </t>
    </r>
    <r>
      <rPr>
        <b/>
        <u/>
        <sz val="12"/>
        <color theme="4" tint="-0.249977111117893"/>
        <rFont val="Calibri"/>
        <family val="2"/>
        <scheme val="minor"/>
      </rPr>
      <t>blue.</t>
    </r>
    <r>
      <rPr>
        <u/>
        <sz val="12"/>
        <color rgb="FFFF0000"/>
        <rFont val="Calibri"/>
        <family val="2"/>
        <scheme val="minor"/>
      </rPr>
      <t xml:space="preserve">
</t>
    </r>
    <r>
      <rPr>
        <sz val="12"/>
        <rFont val="Calibri"/>
        <family val="2"/>
        <scheme val="minor"/>
      </rPr>
      <t>1. Enter Name</t>
    </r>
    <r>
      <rPr>
        <sz val="12"/>
        <color theme="1"/>
        <rFont val="Calibri"/>
        <family val="2"/>
        <scheme val="minor"/>
      </rPr>
      <t xml:space="preserve">
2. Enter  "Base Salary" 
3. Enter "Home" College/Center/Institute
4. Enter Start and End Dates for pay period.  Please note if you want to be paid for a specific month (s), kindly enter the beginning and end date of the month, e.g., 06/01/22 through 06/30/22.  We will select the appropriate pay periods to ensure accurate processing.
5. Select "Agency" (DHHS, DOJ, All Other Sponsors or Institutional). Note: Select Institutional when using Institutional funds, e.g.,  Help Funds, CORE Funds, Gift Funds, Start-up Funds or  Cost-Share.
6. Please Note that Salary defaults to Lump Sum Amount entry.  If you prefer to enter a monthly amount, please toggle to the Monthly Amount.  To calculate the monthly amount, simply take summer salary/3.
</t>
    </r>
    <r>
      <rPr>
        <u/>
        <sz val="12"/>
        <color theme="1"/>
        <rFont val="Calibri"/>
        <family val="2"/>
        <scheme val="minor"/>
      </rPr>
      <t xml:space="preserve">
Additional requirements for payroll submission</t>
    </r>
    <r>
      <rPr>
        <sz val="12"/>
        <color theme="1"/>
        <rFont val="Calibri"/>
        <family val="2"/>
        <scheme val="minor"/>
      </rPr>
      <t xml:space="preserve">
Complete "Approvals" section
Please refer to workflow below.  SPA's STAR Unit will ensure that your compensation is processed.</t>
    </r>
  </si>
  <si>
    <r>
      <t xml:space="preserve">PI/Fund Manager
</t>
    </r>
    <r>
      <rPr>
        <sz val="10"/>
        <color theme="1"/>
        <rFont val="Calibri"/>
        <family val="2"/>
        <scheme val="minor"/>
      </rPr>
      <t>(if faculty above  is not the Fund Manager)</t>
    </r>
  </si>
  <si>
    <t>Department Chair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</si>
</sst>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00"/>
    <numFmt numFmtId="165" formatCode="m/d/yy;@"/>
    <numFmt numFmtId="166" formatCode="mm/dd/yy;@"/>
    <numFmt numFmtId="167" formatCode="0.000"/>
  </numFmts>
  <fonts count="24" x14ac:knownFonts="1">
    <font>
      <sz val="11"/>
      <color theme="1"/>
      <name val="Calibri"/>
      <family val="2"/>
      <scheme val="minor"/>
    </font>
    <font>
      <u/>
      <sz val="11"/>
      <color theme="10"/>
      <name val="Calibri"/>
      <family val="2"/>
      <scheme val="minor"/>
    </font>
    <font>
      <sz val="11"/>
      <color theme="0"/>
      <name val="Calibri"/>
      <family val="2"/>
      <scheme val="minor"/>
    </font>
    <font>
      <sz val="12"/>
      <color theme="1"/>
      <name val="Calibri"/>
      <family val="2"/>
      <scheme val="minor"/>
    </font>
    <font>
      <b/>
      <sz val="12"/>
      <color theme="1"/>
      <name val="Calibri"/>
      <family val="2"/>
      <scheme val="minor"/>
    </font>
    <font>
      <sz val="12"/>
      <color rgb="FFFF0000"/>
      <name val="Calibri"/>
      <family val="2"/>
      <scheme val="minor"/>
    </font>
    <font>
      <sz val="12"/>
      <name val="Calibri"/>
      <family val="2"/>
      <scheme val="minor"/>
    </font>
    <font>
      <u/>
      <sz val="12"/>
      <color theme="1"/>
      <name val="Calibri"/>
      <family val="2"/>
      <scheme val="minor"/>
    </font>
    <font>
      <u/>
      <sz val="12"/>
      <color rgb="FFFF0000"/>
      <name val="Calibri"/>
      <family val="2"/>
      <scheme val="minor"/>
    </font>
    <font>
      <sz val="12"/>
      <color theme="8" tint="-0.249977111117893"/>
      <name val="Calibri"/>
      <family val="2"/>
      <scheme val="minor"/>
    </font>
    <font>
      <sz val="12"/>
      <color rgb="FF00B050"/>
      <name val="Calibri"/>
      <family val="2"/>
      <scheme val="minor"/>
    </font>
    <font>
      <b/>
      <sz val="12"/>
      <color theme="0"/>
      <name val="Calibri"/>
      <family val="2"/>
      <scheme val="minor"/>
    </font>
    <font>
      <sz val="12"/>
      <color theme="4"/>
      <name val="Calibri"/>
      <family val="2"/>
      <scheme val="minor"/>
    </font>
    <font>
      <u/>
      <sz val="12"/>
      <color theme="10"/>
      <name val="Calibri"/>
      <family val="2"/>
      <scheme val="minor"/>
    </font>
    <font>
      <sz val="11"/>
      <color rgb="FF444444"/>
      <name val="Arial"/>
      <family val="2"/>
    </font>
    <font>
      <b/>
      <sz val="18"/>
      <color theme="1"/>
      <name val="Calibri"/>
      <family val="2"/>
      <scheme val="minor"/>
    </font>
    <font>
      <sz val="10"/>
      <color theme="1"/>
      <name val="Calibri"/>
      <family val="2"/>
      <scheme val="minor"/>
    </font>
    <font>
      <sz val="11"/>
      <color theme="1"/>
      <name val="Calibri"/>
      <family val="2"/>
      <scheme val="minor"/>
    </font>
    <font>
      <b/>
      <sz val="12"/>
      <name val="Calibri"/>
      <family val="2"/>
      <scheme val="minor"/>
    </font>
    <font>
      <b/>
      <u/>
      <sz val="12"/>
      <color theme="1"/>
      <name val="Calibri"/>
      <family val="2"/>
      <scheme val="minor"/>
    </font>
    <font>
      <b/>
      <u/>
      <sz val="12"/>
      <color rgb="FFFF0000"/>
      <name val="Calibri"/>
      <family val="2"/>
      <scheme val="minor"/>
    </font>
    <font>
      <sz val="11"/>
      <name val="Calibri"/>
      <family val="2"/>
      <scheme val="minor"/>
    </font>
    <font>
      <b/>
      <sz val="12"/>
      <color rgb="FFFF0000"/>
      <name val="Calibri"/>
      <family val="2"/>
      <scheme val="minor"/>
    </font>
    <font>
      <b/>
      <u/>
      <sz val="12"/>
      <color theme="4" tint="-0.249977111117893"/>
      <name val="Calibri"/>
      <family val="2"/>
      <scheme val="minor"/>
    </font>
  </fonts>
  <fills count="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4" tint="0.79998168889431442"/>
        <bgColor indexed="64"/>
      </patternFill>
    </fill>
  </fills>
  <borders count="12">
    <border>
      <left/>
      <right/>
      <top/>
      <bottom/>
      <diagonal/>
    </border>
    <border>
      <left/>
      <right/>
      <top/>
      <bottom style="thin">
        <color auto="1"/>
      </bottom>
      <diagonal/>
    </border>
    <border>
      <left/>
      <right/>
      <top style="thin">
        <color auto="1"/>
      </top>
      <bottom style="thin">
        <color auto="1"/>
      </bottom>
      <diagonal/>
    </border>
    <border>
      <left style="thick">
        <color auto="1"/>
      </left>
      <right/>
      <top/>
      <bottom/>
      <diagonal/>
    </border>
    <border>
      <left/>
      <right/>
      <top style="thick">
        <color auto="1"/>
      </top>
      <bottom/>
      <diagonal/>
    </border>
    <border>
      <left style="thick">
        <color auto="1"/>
      </left>
      <right/>
      <top/>
      <bottom style="thick">
        <color auto="1"/>
      </bottom>
      <diagonal/>
    </border>
    <border>
      <left style="thick">
        <color auto="1"/>
      </left>
      <right/>
      <top style="thick">
        <color auto="1"/>
      </top>
      <bottom/>
      <diagonal/>
    </border>
    <border>
      <left/>
      <right style="thick">
        <color auto="1"/>
      </right>
      <top style="thick">
        <color auto="1"/>
      </top>
      <bottom/>
      <diagonal/>
    </border>
    <border>
      <left/>
      <right style="thick">
        <color auto="1"/>
      </right>
      <top/>
      <bottom/>
      <diagonal/>
    </border>
    <border>
      <left/>
      <right style="thick">
        <color auto="1"/>
      </right>
      <top/>
      <bottom style="thick">
        <color auto="1"/>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1" fillId="0" borderId="0" applyNumberFormat="0" applyFill="0" applyBorder="0" applyAlignment="0" applyProtection="0"/>
    <xf numFmtId="9" fontId="17" fillId="0" borderId="0" applyFont="0" applyFill="0" applyBorder="0" applyAlignment="0" applyProtection="0"/>
    <xf numFmtId="44" fontId="17" fillId="0" borderId="0" applyFont="0" applyFill="0" applyBorder="0" applyAlignment="0" applyProtection="0"/>
  </cellStyleXfs>
  <cellXfs count="203">
    <xf numFmtId="0" fontId="0" fillId="0" borderId="0" xfId="0"/>
    <xf numFmtId="0" fontId="2" fillId="0" borderId="0" xfId="0" applyFont="1"/>
    <xf numFmtId="14" fontId="2" fillId="0" borderId="0" xfId="0" applyNumberFormat="1" applyFont="1"/>
    <xf numFmtId="2" fontId="2" fillId="0" borderId="0" xfId="0" applyNumberFormat="1" applyFont="1"/>
    <xf numFmtId="10" fontId="2" fillId="0" borderId="0" xfId="0" applyNumberFormat="1" applyFont="1"/>
    <xf numFmtId="0" fontId="2" fillId="0" borderId="0" xfId="0" quotePrefix="1" applyFont="1"/>
    <xf numFmtId="0" fontId="3" fillId="2" borderId="0" xfId="0" applyFont="1" applyFill="1" applyProtection="1"/>
    <xf numFmtId="0" fontId="3" fillId="2" borderId="0" xfId="0" applyFont="1" applyFill="1" applyBorder="1" applyProtection="1"/>
    <xf numFmtId="0" fontId="3" fillId="2" borderId="0" xfId="0" applyFont="1" applyFill="1" applyBorder="1" applyAlignment="1" applyProtection="1">
      <alignment horizontal="left"/>
    </xf>
    <xf numFmtId="0" fontId="3" fillId="2" borderId="0" xfId="0" applyFont="1" applyFill="1" applyBorder="1" applyAlignment="1" applyProtection="1">
      <alignment horizontal="center" wrapText="1"/>
    </xf>
    <xf numFmtId="164" fontId="3" fillId="2" borderId="0" xfId="0" applyNumberFormat="1" applyFont="1" applyFill="1" applyBorder="1" applyAlignment="1" applyProtection="1">
      <alignment horizontal="right" wrapText="1"/>
    </xf>
    <xf numFmtId="164" fontId="3" fillId="2" borderId="0" xfId="0" applyNumberFormat="1" applyFont="1" applyFill="1" applyBorder="1" applyProtection="1"/>
    <xf numFmtId="1" fontId="3" fillId="2" borderId="0" xfId="0" applyNumberFormat="1" applyFont="1" applyFill="1" applyBorder="1" applyAlignment="1" applyProtection="1">
      <alignment horizontal="right"/>
    </xf>
    <xf numFmtId="2" fontId="3" fillId="2" borderId="0" xfId="0" applyNumberFormat="1" applyFont="1" applyFill="1" applyBorder="1" applyProtection="1"/>
    <xf numFmtId="0" fontId="3" fillId="0" borderId="0" xfId="0" applyFont="1" applyProtection="1"/>
    <xf numFmtId="0" fontId="3" fillId="2" borderId="6" xfId="0" applyFont="1" applyFill="1" applyBorder="1" applyProtection="1"/>
    <xf numFmtId="0" fontId="3" fillId="2" borderId="4" xfId="0" applyFont="1" applyFill="1" applyBorder="1" applyAlignment="1" applyProtection="1">
      <alignment horizontal="left"/>
    </xf>
    <xf numFmtId="0" fontId="3" fillId="2" borderId="4" xfId="0" applyFont="1" applyFill="1" applyBorder="1" applyAlignment="1" applyProtection="1">
      <alignment horizontal="center" wrapText="1"/>
    </xf>
    <xf numFmtId="164" fontId="3" fillId="2" borderId="4" xfId="0" applyNumberFormat="1" applyFont="1" applyFill="1" applyBorder="1" applyAlignment="1" applyProtection="1">
      <alignment horizontal="right" wrapText="1"/>
    </xf>
    <xf numFmtId="164" fontId="3" fillId="2" borderId="4" xfId="0" applyNumberFormat="1" applyFont="1" applyFill="1" applyBorder="1" applyProtection="1"/>
    <xf numFmtId="1" fontId="3" fillId="2" borderId="4" xfId="0" applyNumberFormat="1" applyFont="1" applyFill="1" applyBorder="1" applyAlignment="1" applyProtection="1">
      <alignment horizontal="right"/>
    </xf>
    <xf numFmtId="2" fontId="3" fillId="2" borderId="4" xfId="0" applyNumberFormat="1" applyFont="1" applyFill="1" applyBorder="1" applyProtection="1"/>
    <xf numFmtId="0" fontId="3" fillId="2" borderId="7" xfId="0" applyFont="1" applyFill="1" applyBorder="1" applyProtection="1"/>
    <xf numFmtId="0" fontId="3" fillId="2" borderId="3" xfId="0" applyFont="1" applyFill="1" applyBorder="1" applyProtection="1"/>
    <xf numFmtId="0" fontId="3" fillId="2" borderId="2" xfId="0" applyFont="1" applyFill="1" applyBorder="1" applyProtection="1"/>
    <xf numFmtId="14" fontId="3" fillId="2" borderId="0" xfId="0" applyNumberFormat="1" applyFont="1" applyFill="1" applyBorder="1" applyProtection="1"/>
    <xf numFmtId="164" fontId="3" fillId="0" borderId="0" xfId="0" applyNumberFormat="1" applyFont="1" applyBorder="1" applyProtection="1"/>
    <xf numFmtId="2" fontId="3" fillId="2" borderId="0" xfId="0" applyNumberFormat="1" applyFont="1" applyFill="1" applyBorder="1" applyAlignment="1" applyProtection="1">
      <alignment horizontal="right"/>
    </xf>
    <xf numFmtId="0" fontId="3" fillId="2" borderId="8" xfId="0" applyFont="1" applyFill="1" applyBorder="1" applyProtection="1"/>
    <xf numFmtId="0" fontId="3" fillId="2" borderId="10" xfId="0" applyFont="1" applyFill="1" applyBorder="1" applyProtection="1"/>
    <xf numFmtId="0" fontId="3" fillId="2" borderId="0" xfId="0" applyFont="1" applyFill="1" applyAlignment="1"/>
    <xf numFmtId="0" fontId="4" fillId="2" borderId="0" xfId="0" applyFont="1" applyFill="1" applyBorder="1" applyAlignment="1" applyProtection="1">
      <alignment wrapText="1"/>
    </xf>
    <xf numFmtId="0" fontId="3" fillId="2" borderId="2" xfId="0" applyFont="1" applyFill="1" applyBorder="1" applyAlignment="1"/>
    <xf numFmtId="166" fontId="3" fillId="2" borderId="2" xfId="0" applyNumberFormat="1" applyFont="1" applyFill="1" applyBorder="1" applyAlignment="1" applyProtection="1">
      <alignment horizontal="right" wrapText="1"/>
    </xf>
    <xf numFmtId="0" fontId="3" fillId="0" borderId="2" xfId="0" applyFont="1" applyBorder="1" applyAlignment="1" applyProtection="1">
      <alignment horizontal="center" wrapText="1"/>
    </xf>
    <xf numFmtId="166" fontId="3" fillId="2" borderId="2" xfId="0" applyNumberFormat="1" applyFont="1" applyFill="1" applyBorder="1" applyAlignment="1" applyProtection="1">
      <alignment horizontal="left" wrapText="1"/>
    </xf>
    <xf numFmtId="164" fontId="6" fillId="2" borderId="2" xfId="0" applyNumberFormat="1" applyFont="1" applyFill="1" applyBorder="1" applyAlignment="1" applyProtection="1">
      <alignment horizontal="right"/>
    </xf>
    <xf numFmtId="0" fontId="3" fillId="2" borderId="0" xfId="0" applyFont="1" applyFill="1" applyAlignment="1">
      <alignment vertical="top" wrapText="1"/>
    </xf>
    <xf numFmtId="0" fontId="3" fillId="2" borderId="0" xfId="0" applyFont="1" applyFill="1" applyAlignment="1">
      <alignment wrapText="1"/>
    </xf>
    <xf numFmtId="0" fontId="3" fillId="0" borderId="0" xfId="0" applyFont="1" applyBorder="1" applyAlignment="1" applyProtection="1">
      <alignment horizontal="left"/>
    </xf>
    <xf numFmtId="0" fontId="3" fillId="0" borderId="0" xfId="0" applyFont="1" applyFill="1" applyBorder="1" applyAlignment="1" applyProtection="1">
      <alignment horizontal="center" wrapText="1"/>
    </xf>
    <xf numFmtId="164" fontId="3" fillId="2" borderId="0" xfId="0" applyNumberFormat="1" applyFont="1" applyFill="1" applyBorder="1" applyAlignment="1" applyProtection="1"/>
    <xf numFmtId="4" fontId="3" fillId="2" borderId="0" xfId="0" applyNumberFormat="1" applyFont="1" applyFill="1" applyBorder="1" applyAlignment="1" applyProtection="1">
      <alignment horizontal="right" wrapText="1"/>
    </xf>
    <xf numFmtId="164" fontId="6" fillId="2" borderId="0" xfId="0" applyNumberFormat="1" applyFont="1" applyFill="1" applyBorder="1" applyAlignment="1" applyProtection="1">
      <alignment horizontal="right"/>
    </xf>
    <xf numFmtId="10" fontId="3" fillId="2" borderId="0" xfId="0" applyNumberFormat="1" applyFont="1" applyFill="1" applyBorder="1" applyProtection="1"/>
    <xf numFmtId="164" fontId="3" fillId="2" borderId="1" xfId="0" applyNumberFormat="1" applyFont="1" applyFill="1" applyBorder="1" applyAlignment="1" applyProtection="1">
      <alignment horizontal="right" wrapText="1"/>
    </xf>
    <xf numFmtId="0" fontId="3" fillId="2" borderId="1" xfId="0" applyFont="1" applyFill="1" applyBorder="1" applyAlignment="1" applyProtection="1">
      <alignment horizontal="center" wrapText="1"/>
    </xf>
    <xf numFmtId="164" fontId="3" fillId="2" borderId="1" xfId="0" applyNumberFormat="1" applyFont="1" applyFill="1" applyBorder="1" applyProtection="1"/>
    <xf numFmtId="164" fontId="9" fillId="2" borderId="1" xfId="0" applyNumberFormat="1" applyFont="1" applyFill="1" applyBorder="1" applyAlignment="1" applyProtection="1">
      <alignment horizontal="left" wrapText="1"/>
    </xf>
    <xf numFmtId="1" fontId="10" fillId="2" borderId="1" xfId="0" applyNumberFormat="1" applyFont="1" applyFill="1" applyBorder="1" applyAlignment="1" applyProtection="1">
      <alignment horizontal="right" wrapText="1"/>
    </xf>
    <xf numFmtId="1" fontId="9" fillId="2" borderId="1" xfId="0" applyNumberFormat="1" applyFont="1" applyFill="1" applyBorder="1" applyAlignment="1" applyProtection="1">
      <alignment horizontal="right" wrapText="1"/>
    </xf>
    <xf numFmtId="2" fontId="6" fillId="3" borderId="0" xfId="0" applyNumberFormat="1" applyFont="1" applyFill="1" applyBorder="1" applyAlignment="1" applyProtection="1">
      <alignment horizontal="center" wrapText="1"/>
    </xf>
    <xf numFmtId="164" fontId="6" fillId="2" borderId="0" xfId="0" applyNumberFormat="1" applyFont="1" applyFill="1" applyBorder="1" applyAlignment="1" applyProtection="1">
      <alignment horizontal="center"/>
    </xf>
    <xf numFmtId="2" fontId="9" fillId="2" borderId="0" xfId="0" applyNumberFormat="1" applyFont="1" applyFill="1" applyBorder="1" applyAlignment="1" applyProtection="1">
      <alignment horizontal="left"/>
    </xf>
    <xf numFmtId="2" fontId="10" fillId="2" borderId="0" xfId="0" applyNumberFormat="1" applyFont="1" applyFill="1" applyBorder="1" applyAlignment="1" applyProtection="1">
      <alignment horizontal="right"/>
    </xf>
    <xf numFmtId="2" fontId="9" fillId="2" borderId="0" xfId="0" applyNumberFormat="1" applyFont="1" applyFill="1" applyBorder="1" applyAlignment="1" applyProtection="1">
      <alignment horizontal="right"/>
    </xf>
    <xf numFmtId="167" fontId="3" fillId="2" borderId="0" xfId="0" applyNumberFormat="1" applyFont="1" applyFill="1" applyBorder="1" applyProtection="1"/>
    <xf numFmtId="2" fontId="6" fillId="3" borderId="1" xfId="0" applyNumberFormat="1" applyFont="1" applyFill="1" applyBorder="1" applyAlignment="1" applyProtection="1">
      <alignment horizontal="center" wrapText="1"/>
    </xf>
    <xf numFmtId="164" fontId="6" fillId="2" borderId="1" xfId="0" applyNumberFormat="1" applyFont="1" applyFill="1" applyBorder="1" applyAlignment="1" applyProtection="1">
      <alignment horizontal="center"/>
    </xf>
    <xf numFmtId="2" fontId="9" fillId="2" borderId="1" xfId="0" applyNumberFormat="1" applyFont="1" applyFill="1" applyBorder="1" applyAlignment="1" applyProtection="1">
      <alignment horizontal="left"/>
    </xf>
    <xf numFmtId="2" fontId="10" fillId="2" borderId="1" xfId="0" applyNumberFormat="1" applyFont="1" applyFill="1" applyBorder="1" applyAlignment="1" applyProtection="1">
      <alignment horizontal="right"/>
    </xf>
    <xf numFmtId="2" fontId="9" fillId="2" borderId="1" xfId="0" applyNumberFormat="1" applyFont="1" applyFill="1" applyBorder="1" applyAlignment="1" applyProtection="1">
      <alignment horizontal="right"/>
    </xf>
    <xf numFmtId="0" fontId="4" fillId="2" borderId="0" xfId="0" applyFont="1" applyFill="1" applyProtection="1"/>
    <xf numFmtId="0" fontId="4" fillId="2" borderId="3" xfId="0" applyFont="1" applyFill="1" applyBorder="1" applyProtection="1"/>
    <xf numFmtId="0" fontId="4" fillId="2" borderId="0" xfId="0" applyFont="1" applyFill="1" applyBorder="1" applyAlignment="1" applyProtection="1">
      <alignment horizontal="left"/>
    </xf>
    <xf numFmtId="0" fontId="4" fillId="2" borderId="0" xfId="0" applyFont="1" applyFill="1" applyBorder="1" applyAlignment="1" applyProtection="1">
      <alignment horizontal="center" wrapText="1"/>
    </xf>
    <xf numFmtId="3" fontId="11" fillId="2" borderId="0" xfId="0" applyNumberFormat="1" applyFont="1" applyFill="1" applyBorder="1" applyAlignment="1" applyProtection="1">
      <alignment wrapText="1"/>
    </xf>
    <xf numFmtId="164" fontId="6" fillId="2" borderId="0" xfId="0" applyNumberFormat="1" applyFont="1" applyFill="1" applyBorder="1" applyAlignment="1" applyProtection="1">
      <alignment horizontal="center" wrapText="1"/>
    </xf>
    <xf numFmtId="164" fontId="3" fillId="2" borderId="0" xfId="0" applyNumberFormat="1" applyFont="1" applyFill="1" applyBorder="1" applyAlignment="1" applyProtection="1">
      <alignment horizontal="center"/>
    </xf>
    <xf numFmtId="164" fontId="12" fillId="2" borderId="0" xfId="0" applyNumberFormat="1" applyFont="1" applyFill="1" applyBorder="1" applyAlignment="1" applyProtection="1">
      <alignment horizontal="left"/>
    </xf>
    <xf numFmtId="2" fontId="12" fillId="2" borderId="0" xfId="0" applyNumberFormat="1" applyFont="1" applyFill="1" applyBorder="1" applyAlignment="1" applyProtection="1">
      <alignment horizontal="right"/>
    </xf>
    <xf numFmtId="2" fontId="4" fillId="2" borderId="0" xfId="0" applyNumberFormat="1" applyFont="1" applyFill="1" applyBorder="1" applyProtection="1"/>
    <xf numFmtId="0" fontId="4" fillId="2" borderId="8" xfId="0" applyFont="1" applyFill="1" applyBorder="1" applyProtection="1"/>
    <xf numFmtId="0" fontId="4" fillId="0" borderId="0" xfId="0" applyFont="1" applyProtection="1"/>
    <xf numFmtId="0" fontId="3" fillId="2" borderId="0" xfId="0" applyFont="1" applyFill="1" applyBorder="1" applyAlignment="1" applyProtection="1">
      <alignment vertical="center"/>
    </xf>
    <xf numFmtId="10" fontId="3" fillId="2" borderId="0" xfId="0" applyNumberFormat="1" applyFont="1" applyFill="1" applyBorder="1" applyAlignment="1" applyProtection="1">
      <alignment horizontal="right"/>
    </xf>
    <xf numFmtId="0" fontId="3" fillId="2" borderId="5" xfId="0" applyFont="1" applyFill="1" applyBorder="1" applyProtection="1"/>
    <xf numFmtId="0" fontId="3" fillId="2" borderId="9" xfId="0" applyFont="1" applyFill="1" applyBorder="1" applyProtection="1"/>
    <xf numFmtId="0" fontId="3" fillId="2" borderId="4" xfId="0" applyFont="1" applyFill="1" applyBorder="1" applyProtection="1"/>
    <xf numFmtId="0" fontId="3" fillId="2" borderId="4" xfId="0" quotePrefix="1" applyFont="1" applyFill="1" applyBorder="1" applyAlignment="1" applyProtection="1">
      <alignment horizontal="left"/>
    </xf>
    <xf numFmtId="0" fontId="3" fillId="0" borderId="0" xfId="0" applyFont="1" applyFill="1" applyBorder="1" applyProtection="1"/>
    <xf numFmtId="0" fontId="3" fillId="2" borderId="1" xfId="0" applyFont="1" applyFill="1" applyBorder="1" applyProtection="1"/>
    <xf numFmtId="0" fontId="3" fillId="2" borderId="1" xfId="0" quotePrefix="1" applyFont="1" applyFill="1" applyBorder="1" applyAlignment="1" applyProtection="1">
      <alignment horizontal="left"/>
    </xf>
    <xf numFmtId="1" fontId="3" fillId="2" borderId="1" xfId="0" applyNumberFormat="1" applyFont="1" applyFill="1" applyBorder="1" applyAlignment="1" applyProtection="1">
      <alignment horizontal="right"/>
    </xf>
    <xf numFmtId="2" fontId="3" fillId="2" borderId="1" xfId="0" applyNumberFormat="1" applyFont="1" applyFill="1" applyBorder="1" applyProtection="1"/>
    <xf numFmtId="0" fontId="3" fillId="0" borderId="10" xfId="0" applyFont="1" applyFill="1" applyBorder="1" applyAlignment="1" applyProtection="1">
      <alignment vertical="top" wrapText="1"/>
    </xf>
    <xf numFmtId="0" fontId="3" fillId="0" borderId="10" xfId="0" applyNumberFormat="1" applyFont="1" applyBorder="1" applyAlignment="1" applyProtection="1">
      <alignment vertical="top"/>
    </xf>
    <xf numFmtId="0" fontId="3" fillId="0" borderId="0" xfId="0" applyFont="1" applyFill="1" applyBorder="1" applyAlignment="1" applyProtection="1">
      <alignment vertical="top"/>
    </xf>
    <xf numFmtId="0" fontId="3" fillId="0" borderId="0" xfId="0" applyFont="1" applyBorder="1" applyProtection="1"/>
    <xf numFmtId="0" fontId="3" fillId="0" borderId="0" xfId="0" applyNumberFormat="1" applyFont="1" applyAlignment="1" applyProtection="1">
      <alignment vertical="top" wrapText="1"/>
      <protection locked="0"/>
    </xf>
    <xf numFmtId="0" fontId="3" fillId="0" borderId="0" xfId="0" applyFont="1" applyFill="1" applyAlignment="1" applyProtection="1">
      <alignment vertical="top" wrapText="1"/>
    </xf>
    <xf numFmtId="0" fontId="3" fillId="0" borderId="0" xfId="0" applyFont="1" applyBorder="1" applyAlignment="1" applyProtection="1">
      <alignment horizontal="center" wrapText="1"/>
    </xf>
    <xf numFmtId="164" fontId="3" fillId="0" borderId="0" xfId="0" applyNumberFormat="1" applyFont="1" applyBorder="1" applyAlignment="1" applyProtection="1">
      <alignment horizontal="right" wrapText="1"/>
    </xf>
    <xf numFmtId="0" fontId="3" fillId="0" borderId="0" xfId="0" applyNumberFormat="1" applyFont="1" applyBorder="1" applyProtection="1"/>
    <xf numFmtId="0" fontId="3" fillId="0" borderId="0" xfId="0" applyNumberFormat="1" applyFont="1" applyBorder="1" applyAlignment="1" applyProtection="1">
      <alignment horizontal="right"/>
    </xf>
    <xf numFmtId="1" fontId="3" fillId="0" borderId="0" xfId="0" applyNumberFormat="1" applyFont="1" applyBorder="1" applyAlignment="1" applyProtection="1">
      <alignment horizontal="right"/>
    </xf>
    <xf numFmtId="2" fontId="3" fillId="0" borderId="0" xfId="0" applyNumberFormat="1" applyFont="1" applyBorder="1" applyProtection="1"/>
    <xf numFmtId="1" fontId="6" fillId="2" borderId="0" xfId="0" applyNumberFormat="1" applyFont="1" applyFill="1" applyBorder="1" applyAlignment="1" applyProtection="1">
      <alignment horizontal="right"/>
    </xf>
    <xf numFmtId="0" fontId="14" fillId="0" borderId="0" xfId="0" applyFont="1"/>
    <xf numFmtId="0" fontId="4" fillId="2" borderId="0" xfId="0" applyFont="1" applyFill="1" applyBorder="1" applyProtection="1"/>
    <xf numFmtId="0" fontId="5" fillId="2" borderId="10" xfId="0" applyFont="1" applyFill="1" applyBorder="1" applyAlignment="1">
      <alignment horizontal="left"/>
    </xf>
    <xf numFmtId="0" fontId="3" fillId="2" borderId="10" xfId="0" applyFont="1" applyFill="1" applyBorder="1" applyAlignment="1">
      <alignment horizontal="center" wrapText="1"/>
    </xf>
    <xf numFmtId="164" fontId="3" fillId="2" borderId="10" xfId="0" applyNumberFormat="1" applyFont="1" applyFill="1" applyBorder="1" applyAlignment="1">
      <alignment horizontal="right" wrapText="1"/>
    </xf>
    <xf numFmtId="164" fontId="3" fillId="2" borderId="10" xfId="0" applyNumberFormat="1" applyFont="1" applyFill="1" applyBorder="1"/>
    <xf numFmtId="0" fontId="3" fillId="2" borderId="1" xfId="0" applyFont="1" applyFill="1" applyBorder="1" applyAlignment="1">
      <alignment horizontal="left"/>
    </xf>
    <xf numFmtId="0" fontId="3" fillId="2" borderId="1" xfId="0" applyFont="1" applyFill="1" applyBorder="1" applyAlignment="1">
      <alignment wrapText="1"/>
    </xf>
    <xf numFmtId="164" fontId="3" fillId="2" borderId="1" xfId="0" applyNumberFormat="1" applyFont="1" applyFill="1" applyBorder="1" applyAlignment="1">
      <alignment horizontal="right" wrapText="1"/>
    </xf>
    <xf numFmtId="0" fontId="3" fillId="2" borderId="1" xfId="0" applyFont="1" applyFill="1" applyBorder="1" applyAlignment="1">
      <alignment horizontal="center" wrapText="1"/>
    </xf>
    <xf numFmtId="164" fontId="3" fillId="2" borderId="1" xfId="0" applyNumberFormat="1" applyFont="1" applyFill="1" applyBorder="1"/>
    <xf numFmtId="0" fontId="3" fillId="2" borderId="0" xfId="0" applyFont="1" applyFill="1" applyAlignment="1" applyProtection="1">
      <alignment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0" xfId="0" applyFont="1" applyFill="1" applyBorder="1" applyAlignment="1" applyProtection="1">
      <alignment horizontal="center" vertical="center" wrapText="1"/>
    </xf>
    <xf numFmtId="164" fontId="3" fillId="2" borderId="0" xfId="0" applyNumberFormat="1" applyFont="1" applyFill="1" applyBorder="1" applyAlignment="1" applyProtection="1">
      <alignment vertical="center"/>
    </xf>
    <xf numFmtId="1" fontId="3" fillId="2" borderId="0" xfId="0" applyNumberFormat="1" applyFont="1" applyFill="1" applyBorder="1" applyAlignment="1" applyProtection="1">
      <alignment horizontal="right" vertical="center"/>
    </xf>
    <xf numFmtId="2" fontId="3" fillId="2" borderId="0" xfId="0" applyNumberFormat="1" applyFont="1" applyFill="1" applyBorder="1" applyAlignment="1" applyProtection="1">
      <alignment vertical="center"/>
    </xf>
    <xf numFmtId="0" fontId="3" fillId="2" borderId="8"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Alignment="1" applyProtection="1">
      <alignment vertical="center"/>
    </xf>
    <xf numFmtId="10" fontId="3" fillId="2" borderId="0" xfId="0" applyNumberFormat="1" applyFont="1" applyFill="1" applyBorder="1" applyAlignment="1" applyProtection="1">
      <alignment vertical="center"/>
    </xf>
    <xf numFmtId="10" fontId="3" fillId="2" borderId="0" xfId="0" applyNumberFormat="1" applyFont="1" applyFill="1" applyBorder="1" applyAlignment="1" applyProtection="1">
      <alignment horizontal="right" vertical="center"/>
    </xf>
    <xf numFmtId="164" fontId="5" fillId="2" borderId="10" xfId="0" applyNumberFormat="1" applyFont="1" applyFill="1" applyBorder="1" applyAlignment="1" applyProtection="1">
      <alignment horizontal="right"/>
    </xf>
    <xf numFmtId="0" fontId="4" fillId="2" borderId="0" xfId="0" quotePrefix="1" applyFont="1" applyFill="1" applyBorder="1" applyAlignment="1" applyProtection="1">
      <alignment horizontal="left"/>
    </xf>
    <xf numFmtId="0" fontId="1" fillId="0" borderId="0" xfId="1"/>
    <xf numFmtId="0" fontId="1" fillId="2" borderId="0" xfId="1" quotePrefix="1" applyFill="1" applyBorder="1" applyAlignment="1" applyProtection="1">
      <alignment horizontal="left"/>
    </xf>
    <xf numFmtId="0" fontId="4" fillId="2" borderId="1" xfId="0" applyFont="1" applyFill="1" applyBorder="1" applyProtection="1"/>
    <xf numFmtId="0" fontId="6" fillId="2" borderId="2" xfId="0" applyFont="1" applyFill="1" applyBorder="1" applyAlignment="1" applyProtection="1">
      <alignment horizontal="left"/>
    </xf>
    <xf numFmtId="0" fontId="6" fillId="3" borderId="2" xfId="0" applyFont="1" applyFill="1" applyBorder="1" applyAlignment="1" applyProtection="1">
      <alignment wrapText="1"/>
      <protection locked="0"/>
    </xf>
    <xf numFmtId="0" fontId="4" fillId="2" borderId="2" xfId="0" applyFont="1" applyFill="1" applyBorder="1" applyProtection="1"/>
    <xf numFmtId="0" fontId="6" fillId="2" borderId="0" xfId="0" applyFont="1" applyFill="1" applyBorder="1" applyAlignment="1" applyProtection="1">
      <alignment horizontal="left"/>
    </xf>
    <xf numFmtId="0" fontId="6" fillId="2" borderId="0" xfId="0" applyFont="1" applyFill="1" applyBorder="1" applyAlignment="1" applyProtection="1">
      <alignment horizontal="center" wrapText="1"/>
    </xf>
    <xf numFmtId="0" fontId="6" fillId="2" borderId="0" xfId="0" applyFont="1" applyFill="1" applyBorder="1" applyAlignment="1" applyProtection="1">
      <alignment horizontal="right"/>
    </xf>
    <xf numFmtId="0" fontId="6" fillId="2" borderId="0" xfId="0" applyFont="1" applyFill="1" applyProtection="1"/>
    <xf numFmtId="0" fontId="4" fillId="2" borderId="1" xfId="0" applyFont="1" applyFill="1" applyBorder="1" applyAlignment="1" applyProtection="1">
      <alignment horizontal="left"/>
    </xf>
    <xf numFmtId="0" fontId="4" fillId="0" borderId="1" xfId="0" applyFont="1" applyBorder="1" applyAlignment="1" applyProtection="1">
      <alignment horizontal="center" wrapText="1"/>
    </xf>
    <xf numFmtId="0" fontId="4" fillId="2" borderId="1" xfId="0" applyFont="1" applyFill="1" applyBorder="1" applyAlignment="1" applyProtection="1">
      <alignment horizontal="left" wrapText="1"/>
    </xf>
    <xf numFmtId="0" fontId="4" fillId="2" borderId="1" xfId="0" applyFont="1" applyFill="1" applyBorder="1" applyAlignment="1" applyProtection="1">
      <alignment horizontal="center" wrapText="1"/>
    </xf>
    <xf numFmtId="0" fontId="4" fillId="0" borderId="1" xfId="0" applyFont="1" applyBorder="1" applyAlignment="1" applyProtection="1">
      <alignment horizontal="left" wrapText="1"/>
    </xf>
    <xf numFmtId="0" fontId="15" fillId="2" borderId="0" xfId="0" applyFont="1" applyFill="1" applyAlignment="1" applyProtection="1">
      <alignment horizontal="center" vertical="top" wrapText="1"/>
      <protection locked="0"/>
    </xf>
    <xf numFmtId="0" fontId="3" fillId="2" borderId="0" xfId="0" applyFont="1" applyFill="1" applyAlignment="1">
      <alignment horizontal="right"/>
    </xf>
    <xf numFmtId="164" fontId="6" fillId="4" borderId="0" xfId="0" applyNumberFormat="1" applyFont="1" applyFill="1" applyBorder="1" applyAlignment="1" applyProtection="1"/>
    <xf numFmtId="1" fontId="3" fillId="4" borderId="0" xfId="0" applyNumberFormat="1" applyFont="1" applyFill="1" applyBorder="1" applyAlignment="1" applyProtection="1"/>
    <xf numFmtId="0" fontId="21" fillId="0" borderId="1" xfId="0" applyFont="1" applyBorder="1"/>
    <xf numFmtId="0" fontId="21" fillId="0" borderId="0" xfId="0" applyFont="1"/>
    <xf numFmtId="0" fontId="21" fillId="0" borderId="1" xfId="0" applyFont="1" applyBorder="1" applyAlignment="1">
      <alignment horizontal="left"/>
    </xf>
    <xf numFmtId="0" fontId="21" fillId="0" borderId="0" xfId="0" applyFont="1" applyBorder="1"/>
    <xf numFmtId="0" fontId="21" fillId="0" borderId="0" xfId="0" applyFont="1" applyFill="1" applyBorder="1"/>
    <xf numFmtId="0" fontId="21" fillId="0" borderId="1" xfId="0" applyFont="1" applyFill="1" applyBorder="1"/>
    <xf numFmtId="0" fontId="21" fillId="0" borderId="1" xfId="0" quotePrefix="1" applyFont="1" applyFill="1" applyBorder="1"/>
    <xf numFmtId="14" fontId="21" fillId="0" borderId="0" xfId="0" applyNumberFormat="1" applyFont="1"/>
    <xf numFmtId="0" fontId="21" fillId="0" borderId="0" xfId="0" applyFont="1" applyAlignment="1">
      <alignment horizontal="left"/>
    </xf>
    <xf numFmtId="164" fontId="18" fillId="2" borderId="0" xfId="0" applyNumberFormat="1" applyFont="1" applyFill="1" applyBorder="1" applyAlignment="1" applyProtection="1">
      <alignment horizontal="right"/>
    </xf>
    <xf numFmtId="49" fontId="18" fillId="5" borderId="0" xfId="0" applyNumberFormat="1" applyFont="1" applyFill="1" applyAlignment="1" applyProtection="1">
      <alignment wrapText="1"/>
      <protection locked="0"/>
    </xf>
    <xf numFmtId="165" fontId="18" fillId="5" borderId="0" xfId="0" applyNumberFormat="1" applyFont="1" applyFill="1" applyAlignment="1" applyProtection="1">
      <alignment horizontal="left" wrapText="1"/>
      <protection locked="0"/>
    </xf>
    <xf numFmtId="49" fontId="18" fillId="5" borderId="0" xfId="0" applyNumberFormat="1" applyFont="1" applyFill="1" applyBorder="1" applyAlignment="1" applyProtection="1">
      <alignment wrapText="1"/>
      <protection locked="0"/>
    </xf>
    <xf numFmtId="165" fontId="18" fillId="5" borderId="0" xfId="0" applyNumberFormat="1" applyFont="1" applyFill="1" applyBorder="1" applyAlignment="1" applyProtection="1">
      <alignment horizontal="left" wrapText="1"/>
      <protection locked="0"/>
    </xf>
    <xf numFmtId="49" fontId="18" fillId="5" borderId="1" xfId="0" applyNumberFormat="1" applyFont="1" applyFill="1" applyBorder="1" applyAlignment="1" applyProtection="1">
      <alignment wrapText="1"/>
      <protection locked="0"/>
    </xf>
    <xf numFmtId="165" fontId="18" fillId="5" borderId="1" xfId="0" applyNumberFormat="1" applyFont="1" applyFill="1" applyBorder="1" applyAlignment="1" applyProtection="1">
      <alignment horizontal="left" wrapText="1"/>
      <protection locked="0"/>
    </xf>
    <xf numFmtId="10" fontId="18" fillId="5" borderId="0" xfId="0" applyNumberFormat="1" applyFont="1" applyFill="1" applyBorder="1" applyAlignment="1" applyProtection="1">
      <alignment horizontal="left"/>
      <protection locked="0"/>
    </xf>
    <xf numFmtId="2" fontId="18" fillId="5" borderId="0" xfId="0" applyNumberFormat="1" applyFont="1" applyFill="1" applyBorder="1" applyAlignment="1" applyProtection="1">
      <alignment horizontal="center"/>
      <protection locked="0"/>
    </xf>
    <xf numFmtId="10" fontId="18" fillId="5" borderId="1" xfId="0" applyNumberFormat="1" applyFont="1" applyFill="1" applyBorder="1" applyAlignment="1" applyProtection="1">
      <alignment horizontal="left"/>
      <protection locked="0"/>
    </xf>
    <xf numFmtId="2" fontId="18" fillId="5" borderId="1" xfId="0" applyNumberFormat="1" applyFont="1" applyFill="1" applyBorder="1" applyAlignment="1" applyProtection="1">
      <alignment horizontal="center"/>
      <protection locked="0"/>
    </xf>
    <xf numFmtId="164" fontId="18" fillId="5" borderId="0" xfId="0" applyNumberFormat="1" applyFont="1" applyFill="1" applyBorder="1" applyAlignment="1" applyProtection="1">
      <alignment horizontal="right"/>
      <protection locked="0"/>
    </xf>
    <xf numFmtId="0" fontId="18" fillId="5" borderId="0" xfId="0" applyFont="1" applyFill="1" applyAlignment="1" applyProtection="1">
      <alignment horizontal="right"/>
      <protection locked="0"/>
    </xf>
    <xf numFmtId="164" fontId="18" fillId="5" borderId="11" xfId="0" applyNumberFormat="1" applyFont="1" applyFill="1" applyBorder="1" applyAlignment="1" applyProtection="1">
      <alignment horizontal="right"/>
      <protection locked="0"/>
    </xf>
    <xf numFmtId="0" fontId="22" fillId="2" borderId="1" xfId="0" applyFont="1" applyFill="1" applyBorder="1" applyAlignment="1" applyProtection="1">
      <alignment wrapText="1"/>
    </xf>
    <xf numFmtId="0" fontId="22" fillId="2" borderId="1" xfId="0" applyFont="1" applyFill="1" applyBorder="1" applyAlignment="1" applyProtection="1">
      <alignment horizontal="left" wrapText="1"/>
    </xf>
    <xf numFmtId="164" fontId="22" fillId="2" borderId="1" xfId="0" applyNumberFormat="1" applyFont="1" applyFill="1" applyBorder="1" applyAlignment="1" applyProtection="1">
      <alignment horizontal="center" wrapText="1"/>
      <protection locked="0"/>
    </xf>
    <xf numFmtId="0" fontId="22" fillId="2" borderId="1" xfId="0" applyFont="1" applyFill="1" applyBorder="1" applyAlignment="1" applyProtection="1">
      <alignment horizontal="center" wrapText="1"/>
    </xf>
    <xf numFmtId="0" fontId="18" fillId="2" borderId="1" xfId="0" applyFont="1" applyFill="1" applyBorder="1" applyAlignment="1" applyProtection="1">
      <alignment horizontal="center" wrapText="1"/>
    </xf>
    <xf numFmtId="164" fontId="4" fillId="2" borderId="1" xfId="0" applyNumberFormat="1" applyFont="1" applyFill="1" applyBorder="1" applyAlignment="1" applyProtection="1">
      <alignment horizontal="center" wrapText="1"/>
    </xf>
    <xf numFmtId="164" fontId="18" fillId="4" borderId="0" xfId="3" applyNumberFormat="1" applyFont="1" applyFill="1" applyBorder="1" applyAlignment="1" applyProtection="1">
      <alignment horizontal="center"/>
    </xf>
    <xf numFmtId="164" fontId="18" fillId="4" borderId="1" xfId="3" applyNumberFormat="1" applyFont="1" applyFill="1" applyBorder="1" applyAlignment="1" applyProtection="1">
      <alignment horizontal="center"/>
    </xf>
    <xf numFmtId="164" fontId="3" fillId="2" borderId="0" xfId="2" applyNumberFormat="1" applyFont="1" applyFill="1" applyBorder="1" applyAlignment="1" applyProtection="1">
      <alignment horizontal="center"/>
    </xf>
    <xf numFmtId="2" fontId="6" fillId="2" borderId="0" xfId="2" applyNumberFormat="1" applyFont="1" applyFill="1" applyBorder="1" applyAlignment="1" applyProtection="1">
      <alignment horizontal="center"/>
    </xf>
    <xf numFmtId="0" fontId="22" fillId="2" borderId="1" xfId="0" applyFont="1" applyFill="1" applyBorder="1" applyAlignment="1" applyProtection="1">
      <alignment horizontal="center" wrapText="1"/>
      <protection locked="0"/>
    </xf>
    <xf numFmtId="2" fontId="4" fillId="2" borderId="0" xfId="0" applyNumberFormat="1" applyFont="1" applyFill="1" applyBorder="1" applyAlignment="1" applyProtection="1">
      <alignment horizontal="center" wrapText="1"/>
    </xf>
    <xf numFmtId="0" fontId="3" fillId="2" borderId="0" xfId="0" applyFont="1" applyFill="1" applyBorder="1" applyAlignment="1" applyProtection="1">
      <alignment horizontal="left" vertical="center" wrapText="1"/>
    </xf>
    <xf numFmtId="0" fontId="3" fillId="5" borderId="1" xfId="0" applyFont="1" applyFill="1" applyBorder="1" applyAlignment="1" applyProtection="1">
      <alignment horizontal="center" vertical="center" wrapText="1"/>
    </xf>
    <xf numFmtId="0" fontId="3" fillId="5" borderId="2" xfId="0" applyFont="1" applyFill="1" applyBorder="1" applyAlignment="1" applyProtection="1">
      <alignment horizontal="center" vertical="center" wrapText="1"/>
    </xf>
    <xf numFmtId="0" fontId="6" fillId="5" borderId="2" xfId="0" applyFont="1" applyFill="1" applyBorder="1" applyAlignment="1" applyProtection="1">
      <alignment horizontal="left" vertical="center" wrapText="1"/>
      <protection locked="0"/>
    </xf>
    <xf numFmtId="166" fontId="3" fillId="5" borderId="2" xfId="0" applyNumberFormat="1" applyFont="1" applyFill="1" applyBorder="1" applyAlignment="1" applyProtection="1">
      <alignment horizontal="left" vertical="center" wrapText="1"/>
      <protection locked="0"/>
    </xf>
    <xf numFmtId="0" fontId="15" fillId="2" borderId="0" xfId="0" applyFont="1" applyFill="1" applyAlignment="1" applyProtection="1">
      <alignment horizontal="center" vertical="top" wrapText="1"/>
      <protection locked="0"/>
    </xf>
    <xf numFmtId="0" fontId="4" fillId="2" borderId="0" xfId="0" applyFont="1" applyFill="1" applyBorder="1" applyAlignment="1" applyProtection="1">
      <alignment vertical="top" wrapText="1"/>
    </xf>
    <xf numFmtId="0" fontId="4" fillId="0" borderId="0" xfId="0" applyFont="1" applyAlignment="1">
      <alignment vertical="top" wrapText="1"/>
    </xf>
    <xf numFmtId="0" fontId="6" fillId="5" borderId="2" xfId="0" applyFont="1" applyFill="1" applyBorder="1" applyAlignment="1" applyProtection="1">
      <alignment horizontal="left" vertical="center" wrapText="1"/>
      <protection locked="0"/>
    </xf>
    <xf numFmtId="0" fontId="6" fillId="5" borderId="1" xfId="0" applyFont="1" applyFill="1" applyBorder="1" applyAlignment="1" applyProtection="1">
      <alignment horizontal="left" vertical="center" wrapText="1"/>
      <protection locked="0"/>
    </xf>
    <xf numFmtId="164" fontId="3" fillId="2" borderId="0" xfId="0" applyNumberFormat="1" applyFont="1" applyFill="1" applyBorder="1" applyAlignment="1" applyProtection="1">
      <alignment horizontal="right"/>
    </xf>
    <xf numFmtId="0" fontId="3" fillId="2" borderId="0" xfId="0" applyFont="1" applyFill="1" applyAlignment="1">
      <alignment horizontal="right"/>
    </xf>
    <xf numFmtId="0" fontId="3" fillId="5" borderId="2" xfId="0" applyFont="1" applyFill="1" applyBorder="1" applyAlignment="1" applyProtection="1">
      <alignment horizontal="left" vertical="center" wrapText="1"/>
      <protection locked="0"/>
    </xf>
    <xf numFmtId="0" fontId="18" fillId="5" borderId="0" xfId="0" applyFont="1" applyFill="1" applyBorder="1" applyAlignment="1" applyProtection="1">
      <alignment horizontal="right"/>
      <protection locked="0"/>
    </xf>
    <xf numFmtId="0" fontId="18" fillId="5" borderId="0" xfId="0" applyFont="1" applyFill="1" applyAlignment="1" applyProtection="1">
      <alignment horizontal="right"/>
      <protection locked="0"/>
    </xf>
    <xf numFmtId="0" fontId="4" fillId="2" borderId="0" xfId="0" applyFont="1" applyFill="1" applyBorder="1" applyAlignment="1" applyProtection="1">
      <alignment wrapText="1"/>
    </xf>
    <xf numFmtId="0" fontId="3" fillId="0" borderId="0" xfId="0" applyFont="1" applyAlignment="1"/>
    <xf numFmtId="0" fontId="3" fillId="2" borderId="0" xfId="0" applyFont="1" applyFill="1" applyAlignment="1">
      <alignment vertical="top" wrapText="1"/>
    </xf>
    <xf numFmtId="0" fontId="3" fillId="0" borderId="0" xfId="0" applyFont="1" applyAlignment="1">
      <alignment wrapText="1"/>
    </xf>
    <xf numFmtId="0" fontId="13" fillId="2" borderId="0" xfId="1" applyFont="1" applyFill="1" applyBorder="1" applyAlignment="1" applyProtection="1">
      <protection locked="0"/>
    </xf>
    <xf numFmtId="0" fontId="3" fillId="0" borderId="0" xfId="0" applyFont="1" applyAlignment="1" applyProtection="1">
      <protection locked="0"/>
    </xf>
    <xf numFmtId="0" fontId="3" fillId="2" borderId="10" xfId="0" applyFont="1" applyFill="1" applyBorder="1" applyAlignment="1" applyProtection="1">
      <alignment horizontal="left" vertical="top" wrapText="1"/>
      <protection locked="0"/>
    </xf>
    <xf numFmtId="0" fontId="3" fillId="2" borderId="0" xfId="0" applyFont="1" applyFill="1" applyBorder="1" applyAlignment="1" applyProtection="1">
      <alignment horizontal="left" vertical="top" wrapText="1"/>
      <protection locked="0"/>
    </xf>
    <xf numFmtId="0" fontId="3" fillId="2" borderId="0" xfId="0" applyFont="1" applyFill="1" applyBorder="1" applyAlignment="1" applyProtection="1">
      <alignment horizontal="left" vertical="center" wrapText="1"/>
    </xf>
    <xf numFmtId="166" fontId="3" fillId="5" borderId="2" xfId="0" applyNumberFormat="1" applyFont="1" applyFill="1" applyBorder="1" applyAlignment="1" applyProtection="1">
      <alignment horizontal="left" vertical="center" wrapText="1"/>
      <protection locked="0"/>
    </xf>
    <xf numFmtId="166" fontId="3" fillId="5" borderId="1" xfId="0" applyNumberFormat="1" applyFont="1" applyFill="1" applyBorder="1" applyAlignment="1" applyProtection="1">
      <alignment horizontal="left" vertical="center" wrapText="1"/>
      <protection locked="0"/>
    </xf>
  </cellXfs>
  <cellStyles count="4">
    <cellStyle name="Currency" xfId="3" builtinId="4"/>
    <cellStyle name="Hyperlink" xfId="1" builtinId="8"/>
    <cellStyle name="Normal" xfId="0" builtinId="0"/>
    <cellStyle name="Percent" xfId="2" builtinId="5"/>
  </cellStyles>
  <dxfs count="8">
    <dxf>
      <numFmt numFmtId="164" formatCode="&quot;$&quot;#,##0.00"/>
    </dxf>
    <dxf>
      <font>
        <color rgb="FFFF0000"/>
      </font>
      <fill>
        <patternFill>
          <bgColor rgb="FFFFFF00"/>
        </patternFill>
      </fill>
    </dxf>
    <dxf>
      <fill>
        <patternFill>
          <bgColor rgb="FF92D050"/>
        </patternFill>
      </fill>
    </dxf>
    <dxf>
      <fill>
        <patternFill>
          <bgColor rgb="FFFFFF00"/>
        </patternFill>
      </fill>
    </dxf>
    <dxf>
      <fill>
        <patternFill>
          <bgColor rgb="FFFFFF00"/>
        </patternFill>
      </fill>
    </dxf>
    <dxf>
      <fill>
        <patternFill>
          <bgColor rgb="FFFFFF00"/>
        </patternFill>
      </fill>
    </dxf>
    <dxf>
      <font>
        <b/>
        <i val="0"/>
        <color auto="1"/>
      </font>
      <fill>
        <patternFill>
          <bgColor rgb="FF92D050"/>
        </patternFill>
      </fill>
    </dxf>
    <dxf>
      <font>
        <b/>
        <i val="0"/>
        <color rgb="FFFF0000"/>
      </font>
      <fill>
        <patternFill>
          <bgColor rgb="FFFFFF00"/>
        </patternFill>
      </fill>
    </dxf>
  </dxfs>
  <tableStyles count="0" defaultTableStyle="TableStyleMedium2"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7C14D8E6-1754-4C8D-8DCF-1374CC2BC16B}" type="doc">
      <dgm:prSet loTypeId="urn:microsoft.com/office/officeart/2005/8/layout/process1" loCatId="process" qsTypeId="urn:microsoft.com/office/officeart/2005/8/quickstyle/simple1" qsCatId="simple" csTypeId="urn:microsoft.com/office/officeart/2005/8/colors/accent1_2" csCatId="accent1" phldr="1"/>
      <dgm:spPr/>
    </dgm:pt>
    <dgm:pt modelId="{2EB7EA61-807E-4715-AFA6-DE4E09D3D9AF}">
      <dgm:prSet phldrT="[Text]" custT="1"/>
      <dgm:spPr/>
      <dgm:t>
        <a:bodyPr/>
        <a:lstStyle/>
        <a:p>
          <a:r>
            <a:rPr lang="en-US" sz="1800"/>
            <a:t>Complete Form and Sign*</a:t>
          </a:r>
        </a:p>
      </dgm:t>
    </dgm:pt>
    <dgm:pt modelId="{0D073456-4072-4F9C-BDEB-10543EA0C08B}" type="parTrans" cxnId="{0387E87D-0227-48AF-B8E4-4B4D694DB675}">
      <dgm:prSet/>
      <dgm:spPr/>
      <dgm:t>
        <a:bodyPr/>
        <a:lstStyle/>
        <a:p>
          <a:endParaRPr lang="en-US"/>
        </a:p>
      </dgm:t>
    </dgm:pt>
    <dgm:pt modelId="{80E4997B-A548-4587-A862-72E59CF81737}" type="sibTrans" cxnId="{0387E87D-0227-48AF-B8E4-4B4D694DB675}">
      <dgm:prSet/>
      <dgm:spPr/>
      <dgm:t>
        <a:bodyPr/>
        <a:lstStyle/>
        <a:p>
          <a:endParaRPr lang="en-US"/>
        </a:p>
      </dgm:t>
    </dgm:pt>
    <dgm:pt modelId="{1639C037-53BF-4500-88C4-55DD50EEDCAC}">
      <dgm:prSet phldrT="[Text]" custT="1"/>
      <dgm:spPr/>
      <dgm:t>
        <a:bodyPr/>
        <a:lstStyle/>
        <a:p>
          <a:r>
            <a:rPr lang="en-US" sz="1600"/>
            <a:t>If needed, forward to Fund (PI) Manager for Signature.</a:t>
          </a:r>
        </a:p>
        <a:p>
          <a:r>
            <a:rPr lang="en-US" sz="1600"/>
            <a:t>If not required, send to Dean/Institute Director</a:t>
          </a:r>
        </a:p>
      </dgm:t>
    </dgm:pt>
    <dgm:pt modelId="{A0473484-7081-4B59-8EDA-783849E68522}" type="parTrans" cxnId="{49209186-2A00-4B62-BF3A-911CA24CA0E8}">
      <dgm:prSet/>
      <dgm:spPr/>
      <dgm:t>
        <a:bodyPr/>
        <a:lstStyle/>
        <a:p>
          <a:endParaRPr lang="en-US"/>
        </a:p>
      </dgm:t>
    </dgm:pt>
    <dgm:pt modelId="{995D909B-47AC-4F7F-A690-7282239CE0AF}" type="sibTrans" cxnId="{49209186-2A00-4B62-BF3A-911CA24CA0E8}">
      <dgm:prSet/>
      <dgm:spPr/>
      <dgm:t>
        <a:bodyPr/>
        <a:lstStyle/>
        <a:p>
          <a:endParaRPr lang="en-US"/>
        </a:p>
      </dgm:t>
    </dgm:pt>
    <dgm:pt modelId="{3460EA34-148B-4ABA-8948-E6ABF24E14EB}">
      <dgm:prSet phldrT="[Text]" custT="1"/>
      <dgm:spPr/>
      <dgm:t>
        <a:bodyPr/>
        <a:lstStyle/>
        <a:p>
          <a:r>
            <a:rPr lang="en-US" sz="1600"/>
            <a:t>Fund Manager forwards to Chair for signature.</a:t>
          </a:r>
        </a:p>
        <a:p>
          <a:r>
            <a:rPr lang="en-US" sz="1600"/>
            <a:t>Chair forwards to the Dean/Institute Director</a:t>
          </a:r>
        </a:p>
      </dgm:t>
    </dgm:pt>
    <dgm:pt modelId="{7C0E75F2-3010-4E3C-8E06-EF99C8C263B0}" type="parTrans" cxnId="{0EC862BB-8EE6-454A-B9A7-793C09801B57}">
      <dgm:prSet/>
      <dgm:spPr/>
      <dgm:t>
        <a:bodyPr/>
        <a:lstStyle/>
        <a:p>
          <a:endParaRPr lang="en-US"/>
        </a:p>
      </dgm:t>
    </dgm:pt>
    <dgm:pt modelId="{E6FC5BB4-71B1-4328-94D8-9F275CA8BCDC}" type="sibTrans" cxnId="{0EC862BB-8EE6-454A-B9A7-793C09801B57}">
      <dgm:prSet/>
      <dgm:spPr/>
      <dgm:t>
        <a:bodyPr/>
        <a:lstStyle/>
        <a:p>
          <a:endParaRPr lang="en-US"/>
        </a:p>
      </dgm:t>
    </dgm:pt>
    <dgm:pt modelId="{C24C30E0-92A9-4707-9686-7EBBACAEA797}">
      <dgm:prSet custT="1"/>
      <dgm:spPr/>
      <dgm:t>
        <a:bodyPr/>
        <a:lstStyle/>
        <a:p>
          <a:r>
            <a:rPr lang="en-US" sz="1600"/>
            <a:t>Dean/Institute Director Office Returns to SPA-STAR GCA for processing</a:t>
          </a:r>
        </a:p>
      </dgm:t>
    </dgm:pt>
    <dgm:pt modelId="{70C0F99A-DD08-40DB-9145-F4223814BF61}" type="parTrans" cxnId="{33AE8833-D577-4077-A714-40D5E2A8747A}">
      <dgm:prSet/>
      <dgm:spPr/>
      <dgm:t>
        <a:bodyPr/>
        <a:lstStyle/>
        <a:p>
          <a:endParaRPr lang="en-US"/>
        </a:p>
      </dgm:t>
    </dgm:pt>
    <dgm:pt modelId="{83A5AE71-16BC-4D89-AC2B-8AD6D10EFAB1}" type="sibTrans" cxnId="{33AE8833-D577-4077-A714-40D5E2A8747A}">
      <dgm:prSet/>
      <dgm:spPr/>
      <dgm:t>
        <a:bodyPr/>
        <a:lstStyle/>
        <a:p>
          <a:endParaRPr lang="en-US"/>
        </a:p>
      </dgm:t>
    </dgm:pt>
    <dgm:pt modelId="{9FEE263F-CBAF-430B-84E5-477655FC5439}" type="pres">
      <dgm:prSet presAssocID="{7C14D8E6-1754-4C8D-8DCF-1374CC2BC16B}" presName="Name0" presStyleCnt="0">
        <dgm:presLayoutVars>
          <dgm:dir/>
          <dgm:resizeHandles val="exact"/>
        </dgm:presLayoutVars>
      </dgm:prSet>
      <dgm:spPr/>
    </dgm:pt>
    <dgm:pt modelId="{BB609945-68A4-4211-839A-78B9DAE9E2FE}" type="pres">
      <dgm:prSet presAssocID="{2EB7EA61-807E-4715-AFA6-DE4E09D3D9AF}" presName="node" presStyleLbl="node1" presStyleIdx="0" presStyleCnt="4">
        <dgm:presLayoutVars>
          <dgm:bulletEnabled val="1"/>
        </dgm:presLayoutVars>
      </dgm:prSet>
      <dgm:spPr/>
    </dgm:pt>
    <dgm:pt modelId="{3FA70B0C-4A73-4675-BA0A-160F44C86406}" type="pres">
      <dgm:prSet presAssocID="{80E4997B-A548-4587-A862-72E59CF81737}" presName="sibTrans" presStyleLbl="sibTrans2D1" presStyleIdx="0" presStyleCnt="3"/>
      <dgm:spPr/>
    </dgm:pt>
    <dgm:pt modelId="{145DDA7B-724C-496B-9A36-11A4595659D9}" type="pres">
      <dgm:prSet presAssocID="{80E4997B-A548-4587-A862-72E59CF81737}" presName="connectorText" presStyleLbl="sibTrans2D1" presStyleIdx="0" presStyleCnt="3"/>
      <dgm:spPr/>
    </dgm:pt>
    <dgm:pt modelId="{159C3590-3B08-4018-B995-2CE81DBE1F2B}" type="pres">
      <dgm:prSet presAssocID="{1639C037-53BF-4500-88C4-55DD50EEDCAC}" presName="node" presStyleLbl="node1" presStyleIdx="1" presStyleCnt="4" custScaleX="115361" custLinFactNeighborX="-12539" custLinFactNeighborY="727">
        <dgm:presLayoutVars>
          <dgm:bulletEnabled val="1"/>
        </dgm:presLayoutVars>
      </dgm:prSet>
      <dgm:spPr/>
    </dgm:pt>
    <dgm:pt modelId="{DC65A910-5A9A-4996-BF33-2F7F0B56B355}" type="pres">
      <dgm:prSet presAssocID="{995D909B-47AC-4F7F-A690-7282239CE0AF}" presName="sibTrans" presStyleLbl="sibTrans2D1" presStyleIdx="1" presStyleCnt="3" custLinFactNeighborX="-16453"/>
      <dgm:spPr/>
    </dgm:pt>
    <dgm:pt modelId="{4F91E7D4-019A-4C30-8F2F-9DB637EE14F4}" type="pres">
      <dgm:prSet presAssocID="{995D909B-47AC-4F7F-A690-7282239CE0AF}" presName="connectorText" presStyleLbl="sibTrans2D1" presStyleIdx="1" presStyleCnt="3"/>
      <dgm:spPr/>
    </dgm:pt>
    <dgm:pt modelId="{8920B96B-9016-4398-8DAB-6667502E5AF6}" type="pres">
      <dgm:prSet presAssocID="{3460EA34-148B-4ABA-8948-E6ABF24E14EB}" presName="node" presStyleLbl="node1" presStyleIdx="2" presStyleCnt="4" custLinFactNeighborX="-32711" custLinFactNeighborY="2544">
        <dgm:presLayoutVars>
          <dgm:bulletEnabled val="1"/>
        </dgm:presLayoutVars>
      </dgm:prSet>
      <dgm:spPr/>
    </dgm:pt>
    <dgm:pt modelId="{16FD1222-D65B-4056-A928-D6EF1A3FAD0B}" type="pres">
      <dgm:prSet presAssocID="{E6FC5BB4-71B1-4328-94D8-9F275CA8BCDC}" presName="sibTrans" presStyleLbl="sibTrans2D1" presStyleIdx="2" presStyleCnt="3"/>
      <dgm:spPr/>
    </dgm:pt>
    <dgm:pt modelId="{713B1E0E-B7D9-4042-A205-F9B3C9218473}" type="pres">
      <dgm:prSet presAssocID="{E6FC5BB4-71B1-4328-94D8-9F275CA8BCDC}" presName="connectorText" presStyleLbl="sibTrans2D1" presStyleIdx="2" presStyleCnt="3"/>
      <dgm:spPr/>
    </dgm:pt>
    <dgm:pt modelId="{4413073A-6276-433C-B6E0-FE86ED9BC725}" type="pres">
      <dgm:prSet presAssocID="{C24C30E0-92A9-4707-9686-7EBBACAEA797}" presName="node" presStyleLbl="node1" presStyleIdx="3" presStyleCnt="4" custLinFactNeighborX="-28794" custLinFactNeighborY="2506">
        <dgm:presLayoutVars>
          <dgm:bulletEnabled val="1"/>
        </dgm:presLayoutVars>
      </dgm:prSet>
      <dgm:spPr/>
    </dgm:pt>
  </dgm:ptLst>
  <dgm:cxnLst>
    <dgm:cxn modelId="{63417F05-3BCA-496C-B7E8-B0BF94603730}" type="presOf" srcId="{80E4997B-A548-4587-A862-72E59CF81737}" destId="{145DDA7B-724C-496B-9A36-11A4595659D9}" srcOrd="1" destOrd="0" presId="urn:microsoft.com/office/officeart/2005/8/layout/process1"/>
    <dgm:cxn modelId="{E4BDEE0F-62EB-42A8-B706-E465AEDD581E}" type="presOf" srcId="{E6FC5BB4-71B1-4328-94D8-9F275CA8BCDC}" destId="{16FD1222-D65B-4056-A928-D6EF1A3FAD0B}" srcOrd="0" destOrd="0" presId="urn:microsoft.com/office/officeart/2005/8/layout/process1"/>
    <dgm:cxn modelId="{33AE8833-D577-4077-A714-40D5E2A8747A}" srcId="{7C14D8E6-1754-4C8D-8DCF-1374CC2BC16B}" destId="{C24C30E0-92A9-4707-9686-7EBBACAEA797}" srcOrd="3" destOrd="0" parTransId="{70C0F99A-DD08-40DB-9145-F4223814BF61}" sibTransId="{83A5AE71-16BC-4D89-AC2B-8AD6D10EFAB1}"/>
    <dgm:cxn modelId="{2D261855-7873-4FE1-9AC3-F2BC790AE74F}" type="presOf" srcId="{995D909B-47AC-4F7F-A690-7282239CE0AF}" destId="{4F91E7D4-019A-4C30-8F2F-9DB637EE14F4}" srcOrd="1" destOrd="0" presId="urn:microsoft.com/office/officeart/2005/8/layout/process1"/>
    <dgm:cxn modelId="{0387E87D-0227-48AF-B8E4-4B4D694DB675}" srcId="{7C14D8E6-1754-4C8D-8DCF-1374CC2BC16B}" destId="{2EB7EA61-807E-4715-AFA6-DE4E09D3D9AF}" srcOrd="0" destOrd="0" parTransId="{0D073456-4072-4F9C-BDEB-10543EA0C08B}" sibTransId="{80E4997B-A548-4587-A862-72E59CF81737}"/>
    <dgm:cxn modelId="{49209186-2A00-4B62-BF3A-911CA24CA0E8}" srcId="{7C14D8E6-1754-4C8D-8DCF-1374CC2BC16B}" destId="{1639C037-53BF-4500-88C4-55DD50EEDCAC}" srcOrd="1" destOrd="0" parTransId="{A0473484-7081-4B59-8EDA-783849E68522}" sibTransId="{995D909B-47AC-4F7F-A690-7282239CE0AF}"/>
    <dgm:cxn modelId="{94B74398-7E80-4DE2-93CB-9C959FA11A5D}" type="presOf" srcId="{80E4997B-A548-4587-A862-72E59CF81737}" destId="{3FA70B0C-4A73-4675-BA0A-160F44C86406}" srcOrd="0" destOrd="0" presId="urn:microsoft.com/office/officeart/2005/8/layout/process1"/>
    <dgm:cxn modelId="{22EB18AE-241B-4ADF-885B-63334E562488}" type="presOf" srcId="{E6FC5BB4-71B1-4328-94D8-9F275CA8BCDC}" destId="{713B1E0E-B7D9-4042-A205-F9B3C9218473}" srcOrd="1" destOrd="0" presId="urn:microsoft.com/office/officeart/2005/8/layout/process1"/>
    <dgm:cxn modelId="{0B7D3DB0-8C71-4ADF-B7ED-9A4CE25050C5}" type="presOf" srcId="{2EB7EA61-807E-4715-AFA6-DE4E09D3D9AF}" destId="{BB609945-68A4-4211-839A-78B9DAE9E2FE}" srcOrd="0" destOrd="0" presId="urn:microsoft.com/office/officeart/2005/8/layout/process1"/>
    <dgm:cxn modelId="{176B03B7-CD3E-4632-B0CB-274ED887C6D2}" type="presOf" srcId="{7C14D8E6-1754-4C8D-8DCF-1374CC2BC16B}" destId="{9FEE263F-CBAF-430B-84E5-477655FC5439}" srcOrd="0" destOrd="0" presId="urn:microsoft.com/office/officeart/2005/8/layout/process1"/>
    <dgm:cxn modelId="{54E933B8-7603-4CDB-9D7A-FAB6633B7B56}" type="presOf" srcId="{C24C30E0-92A9-4707-9686-7EBBACAEA797}" destId="{4413073A-6276-433C-B6E0-FE86ED9BC725}" srcOrd="0" destOrd="0" presId="urn:microsoft.com/office/officeart/2005/8/layout/process1"/>
    <dgm:cxn modelId="{0EC862BB-8EE6-454A-B9A7-793C09801B57}" srcId="{7C14D8E6-1754-4C8D-8DCF-1374CC2BC16B}" destId="{3460EA34-148B-4ABA-8948-E6ABF24E14EB}" srcOrd="2" destOrd="0" parTransId="{7C0E75F2-3010-4E3C-8E06-EF99C8C263B0}" sibTransId="{E6FC5BB4-71B1-4328-94D8-9F275CA8BCDC}"/>
    <dgm:cxn modelId="{11262EC0-33FA-45BA-9E3C-985888BFE5E5}" type="presOf" srcId="{995D909B-47AC-4F7F-A690-7282239CE0AF}" destId="{DC65A910-5A9A-4996-BF33-2F7F0B56B355}" srcOrd="0" destOrd="0" presId="urn:microsoft.com/office/officeart/2005/8/layout/process1"/>
    <dgm:cxn modelId="{726B38DE-ABEC-44B6-AB37-B65B2D60FE19}" type="presOf" srcId="{1639C037-53BF-4500-88C4-55DD50EEDCAC}" destId="{159C3590-3B08-4018-B995-2CE81DBE1F2B}" srcOrd="0" destOrd="0" presId="urn:microsoft.com/office/officeart/2005/8/layout/process1"/>
    <dgm:cxn modelId="{D60B7EEA-BE15-4F87-A4C0-E7C104B024B9}" type="presOf" srcId="{3460EA34-148B-4ABA-8948-E6ABF24E14EB}" destId="{8920B96B-9016-4398-8DAB-6667502E5AF6}" srcOrd="0" destOrd="0" presId="urn:microsoft.com/office/officeart/2005/8/layout/process1"/>
    <dgm:cxn modelId="{3D210D93-AE69-4B4B-920F-0F567A2B83C3}" type="presParOf" srcId="{9FEE263F-CBAF-430B-84E5-477655FC5439}" destId="{BB609945-68A4-4211-839A-78B9DAE9E2FE}" srcOrd="0" destOrd="0" presId="urn:microsoft.com/office/officeart/2005/8/layout/process1"/>
    <dgm:cxn modelId="{EC0B6430-0497-40E2-9DA9-EFCCBAC25F16}" type="presParOf" srcId="{9FEE263F-CBAF-430B-84E5-477655FC5439}" destId="{3FA70B0C-4A73-4675-BA0A-160F44C86406}" srcOrd="1" destOrd="0" presId="urn:microsoft.com/office/officeart/2005/8/layout/process1"/>
    <dgm:cxn modelId="{6955F49B-A35D-49A2-AADE-CA6EEF5272CE}" type="presParOf" srcId="{3FA70B0C-4A73-4675-BA0A-160F44C86406}" destId="{145DDA7B-724C-496B-9A36-11A4595659D9}" srcOrd="0" destOrd="0" presId="urn:microsoft.com/office/officeart/2005/8/layout/process1"/>
    <dgm:cxn modelId="{16E0C6FE-6A2C-4271-BDFB-9D93671A4263}" type="presParOf" srcId="{9FEE263F-CBAF-430B-84E5-477655FC5439}" destId="{159C3590-3B08-4018-B995-2CE81DBE1F2B}" srcOrd="2" destOrd="0" presId="urn:microsoft.com/office/officeart/2005/8/layout/process1"/>
    <dgm:cxn modelId="{DBC9C1BC-FE5A-4679-B579-224F9BE6F9E7}" type="presParOf" srcId="{9FEE263F-CBAF-430B-84E5-477655FC5439}" destId="{DC65A910-5A9A-4996-BF33-2F7F0B56B355}" srcOrd="3" destOrd="0" presId="urn:microsoft.com/office/officeart/2005/8/layout/process1"/>
    <dgm:cxn modelId="{A4289539-A6CD-4654-B95F-638396C0911B}" type="presParOf" srcId="{DC65A910-5A9A-4996-BF33-2F7F0B56B355}" destId="{4F91E7D4-019A-4C30-8F2F-9DB637EE14F4}" srcOrd="0" destOrd="0" presId="urn:microsoft.com/office/officeart/2005/8/layout/process1"/>
    <dgm:cxn modelId="{624F73CB-3FF2-4DD2-A170-D521EA827DE0}" type="presParOf" srcId="{9FEE263F-CBAF-430B-84E5-477655FC5439}" destId="{8920B96B-9016-4398-8DAB-6667502E5AF6}" srcOrd="4" destOrd="0" presId="urn:microsoft.com/office/officeart/2005/8/layout/process1"/>
    <dgm:cxn modelId="{8F5411BA-7389-447A-9CE3-E295EDE8FE92}" type="presParOf" srcId="{9FEE263F-CBAF-430B-84E5-477655FC5439}" destId="{16FD1222-D65B-4056-A928-D6EF1A3FAD0B}" srcOrd="5" destOrd="0" presId="urn:microsoft.com/office/officeart/2005/8/layout/process1"/>
    <dgm:cxn modelId="{E798251D-E228-48E2-93F7-8787BB5BFA2E}" type="presParOf" srcId="{16FD1222-D65B-4056-A928-D6EF1A3FAD0B}" destId="{713B1E0E-B7D9-4042-A205-F9B3C9218473}" srcOrd="0" destOrd="0" presId="urn:microsoft.com/office/officeart/2005/8/layout/process1"/>
    <dgm:cxn modelId="{AE4CDB51-20B5-4083-83D8-11B7AD895A90}" type="presParOf" srcId="{9FEE263F-CBAF-430B-84E5-477655FC5439}" destId="{4413073A-6276-433C-B6E0-FE86ED9BC725}" srcOrd="6" destOrd="0" presId="urn:microsoft.com/office/officeart/2005/8/layout/process1"/>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B609945-68A4-4211-839A-78B9DAE9E2FE}">
      <dsp:nvSpPr>
        <dsp:cNvPr id="0" name=""/>
        <dsp:cNvSpPr/>
      </dsp:nvSpPr>
      <dsp:spPr>
        <a:xfrm>
          <a:off x="664" y="1158537"/>
          <a:ext cx="2081594" cy="1658770"/>
        </a:xfrm>
        <a:prstGeom prst="roundRect">
          <a:avLst>
            <a:gd name="adj" fmla="val 1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lang="en-US" sz="1800" kern="1200"/>
            <a:t>Complete Form and Sign*</a:t>
          </a:r>
        </a:p>
      </dsp:txBody>
      <dsp:txXfrm>
        <a:off x="49248" y="1207121"/>
        <a:ext cx="1984426" cy="1561602"/>
      </dsp:txXfrm>
    </dsp:sp>
    <dsp:sp modelId="{3FA70B0C-4A73-4675-BA0A-160F44C86406}">
      <dsp:nvSpPr>
        <dsp:cNvPr id="0" name=""/>
        <dsp:cNvSpPr/>
      </dsp:nvSpPr>
      <dsp:spPr>
        <a:xfrm rot="13960">
          <a:off x="2264315" y="1735554"/>
          <a:ext cx="385966" cy="516235"/>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977900">
            <a:lnSpc>
              <a:spcPct val="90000"/>
            </a:lnSpc>
            <a:spcBef>
              <a:spcPct val="0"/>
            </a:spcBef>
            <a:spcAft>
              <a:spcPct val="35000"/>
            </a:spcAft>
            <a:buNone/>
          </a:pPr>
          <a:endParaRPr lang="en-US" sz="2200" kern="1200"/>
        </a:p>
      </dsp:txBody>
      <dsp:txXfrm>
        <a:off x="2264315" y="1838566"/>
        <a:ext cx="270176" cy="309741"/>
      </dsp:txXfrm>
    </dsp:sp>
    <dsp:sp modelId="{159C3590-3B08-4018-B995-2CE81DBE1F2B}">
      <dsp:nvSpPr>
        <dsp:cNvPr id="0" name=""/>
        <dsp:cNvSpPr/>
      </dsp:nvSpPr>
      <dsp:spPr>
        <a:xfrm>
          <a:off x="2810491" y="1170597"/>
          <a:ext cx="2401347" cy="1658770"/>
        </a:xfrm>
        <a:prstGeom prst="roundRect">
          <a:avLst>
            <a:gd name="adj" fmla="val 1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n-US" sz="1600" kern="1200"/>
            <a:t>If needed, forward to Fund (PI) Manager for Signature.</a:t>
          </a:r>
        </a:p>
        <a:p>
          <a:pPr marL="0" lvl="0" indent="0" algn="ctr" defTabSz="711200">
            <a:lnSpc>
              <a:spcPct val="90000"/>
            </a:lnSpc>
            <a:spcBef>
              <a:spcPct val="0"/>
            </a:spcBef>
            <a:spcAft>
              <a:spcPct val="35000"/>
            </a:spcAft>
            <a:buNone/>
          </a:pPr>
          <a:r>
            <a:rPr lang="en-US" sz="1600" kern="1200"/>
            <a:t>If not required, send to Dean/Institute Director</a:t>
          </a:r>
        </a:p>
      </dsp:txBody>
      <dsp:txXfrm>
        <a:off x="2859075" y="1219181"/>
        <a:ext cx="2304179" cy="1561602"/>
      </dsp:txXfrm>
    </dsp:sp>
    <dsp:sp modelId="{DC65A910-5A9A-4996-BF33-2F7F0B56B355}">
      <dsp:nvSpPr>
        <dsp:cNvPr id="0" name=""/>
        <dsp:cNvSpPr/>
      </dsp:nvSpPr>
      <dsp:spPr>
        <a:xfrm rot="35652">
          <a:off x="5320035" y="1757866"/>
          <a:ext cx="352298" cy="516235"/>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977900">
            <a:lnSpc>
              <a:spcPct val="90000"/>
            </a:lnSpc>
            <a:spcBef>
              <a:spcPct val="0"/>
            </a:spcBef>
            <a:spcAft>
              <a:spcPct val="35000"/>
            </a:spcAft>
            <a:buNone/>
          </a:pPr>
          <a:endParaRPr lang="en-US" sz="2200" kern="1200"/>
        </a:p>
      </dsp:txBody>
      <dsp:txXfrm>
        <a:off x="5320038" y="1860565"/>
        <a:ext cx="246609" cy="309741"/>
      </dsp:txXfrm>
    </dsp:sp>
    <dsp:sp modelId="{8920B96B-9016-4398-8DAB-6667502E5AF6}">
      <dsp:nvSpPr>
        <dsp:cNvPr id="0" name=""/>
        <dsp:cNvSpPr/>
      </dsp:nvSpPr>
      <dsp:spPr>
        <a:xfrm>
          <a:off x="5876517" y="1200736"/>
          <a:ext cx="2081594" cy="1658770"/>
        </a:xfrm>
        <a:prstGeom prst="roundRect">
          <a:avLst>
            <a:gd name="adj" fmla="val 1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n-US" sz="1600" kern="1200"/>
            <a:t>Fund Manager forwards to Chair for signature.</a:t>
          </a:r>
        </a:p>
        <a:p>
          <a:pPr marL="0" lvl="0" indent="0" algn="ctr" defTabSz="711200">
            <a:lnSpc>
              <a:spcPct val="90000"/>
            </a:lnSpc>
            <a:spcBef>
              <a:spcPct val="0"/>
            </a:spcBef>
            <a:spcAft>
              <a:spcPct val="35000"/>
            </a:spcAft>
            <a:buNone/>
          </a:pPr>
          <a:r>
            <a:rPr lang="en-US" sz="1600" kern="1200"/>
            <a:t>Chair forwards to the Dean/Institute Director</a:t>
          </a:r>
        </a:p>
      </dsp:txBody>
      <dsp:txXfrm>
        <a:off x="5925101" y="1249320"/>
        <a:ext cx="1984426" cy="1561602"/>
      </dsp:txXfrm>
    </dsp:sp>
    <dsp:sp modelId="{16FD1222-D65B-4056-A928-D6EF1A3FAD0B}">
      <dsp:nvSpPr>
        <dsp:cNvPr id="0" name=""/>
        <dsp:cNvSpPr/>
      </dsp:nvSpPr>
      <dsp:spPr>
        <a:xfrm rot="21599265">
          <a:off x="8174424" y="1771686"/>
          <a:ext cx="458583" cy="516235"/>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977900">
            <a:lnSpc>
              <a:spcPct val="90000"/>
            </a:lnSpc>
            <a:spcBef>
              <a:spcPct val="0"/>
            </a:spcBef>
            <a:spcAft>
              <a:spcPct val="35000"/>
            </a:spcAft>
            <a:buNone/>
          </a:pPr>
          <a:endParaRPr lang="en-US" sz="2200" kern="1200"/>
        </a:p>
      </dsp:txBody>
      <dsp:txXfrm>
        <a:off x="8174424" y="1874948"/>
        <a:ext cx="321008" cy="309741"/>
      </dsp:txXfrm>
    </dsp:sp>
    <dsp:sp modelId="{4413073A-6276-433C-B6E0-FE86ED9BC725}">
      <dsp:nvSpPr>
        <dsp:cNvPr id="0" name=""/>
        <dsp:cNvSpPr/>
      </dsp:nvSpPr>
      <dsp:spPr>
        <a:xfrm>
          <a:off x="8823363" y="1200106"/>
          <a:ext cx="2081594" cy="1658770"/>
        </a:xfrm>
        <a:prstGeom prst="roundRect">
          <a:avLst>
            <a:gd name="adj" fmla="val 1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n-US" sz="1600" kern="1200"/>
            <a:t>Dean/Institute Director Office Returns to SPA-STAR GCA for processing</a:t>
          </a:r>
        </a:p>
      </dsp:txBody>
      <dsp:txXfrm>
        <a:off x="8871947" y="1248690"/>
        <a:ext cx="1984426" cy="1561602"/>
      </dsp:txXfrm>
    </dsp:sp>
  </dsp:spTree>
</dsp:drawing>
</file>

<file path=xl/diagrams/layout1.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Layout" Target="../diagrams/layout1.xml"/><Relationship Id="rId2" Type="http://schemas.openxmlformats.org/officeDocument/2006/relationships/diagramData" Target="../diagrams/data1.xml"/><Relationship Id="rId1" Type="http://schemas.openxmlformats.org/officeDocument/2006/relationships/image" Target="../media/image1.jpg"/><Relationship Id="rId6" Type="http://schemas.microsoft.com/office/2007/relationships/diagramDrawing" Target="../diagrams/drawing1.xml"/><Relationship Id="rId5" Type="http://schemas.openxmlformats.org/officeDocument/2006/relationships/diagramColors" Target="../diagrams/colors1.xml"/><Relationship Id="rId4" Type="http://schemas.openxmlformats.org/officeDocument/2006/relationships/diagramQuickStyle" Target="../diagrams/quickStyle1.xml"/></Relationships>
</file>

<file path=xl/drawings/drawing1.xml><?xml version="1.0" encoding="utf-8"?>
<xdr:wsDr xmlns:xdr="http://schemas.openxmlformats.org/drawingml/2006/spreadsheetDrawing" xmlns:a="http://schemas.openxmlformats.org/drawingml/2006/main">
  <xdr:twoCellAnchor editAs="absolute">
    <xdr:from>
      <xdr:col>2</xdr:col>
      <xdr:colOff>11206</xdr:colOff>
      <xdr:row>1</xdr:row>
      <xdr:rowOff>145676</xdr:rowOff>
    </xdr:from>
    <xdr:to>
      <xdr:col>5</xdr:col>
      <xdr:colOff>453839</xdr:colOff>
      <xdr:row>7</xdr:row>
      <xdr:rowOff>123265</xdr:rowOff>
    </xdr:to>
    <xdr:pic>
      <xdr:nvPicPr>
        <xdr:cNvPr id="5" name="Picture 4">
          <a:extLst>
            <a:ext uri="{FF2B5EF4-FFF2-40B4-BE49-F238E27FC236}">
              <a16:creationId xmlns:a16="http://schemas.microsoft.com/office/drawing/2014/main" id="{860ED158-FF86-4E98-B73D-89125766919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871" t="31372" r="5696" b="33661"/>
        <a:stretch/>
      </xdr:blipFill>
      <xdr:spPr>
        <a:xfrm>
          <a:off x="582706" y="358588"/>
          <a:ext cx="4101353" cy="1199030"/>
        </a:xfrm>
        <a:prstGeom prst="rect">
          <a:avLst/>
        </a:prstGeom>
      </xdr:spPr>
    </xdr:pic>
    <xdr:clientData/>
  </xdr:twoCellAnchor>
  <xdr:twoCellAnchor>
    <xdr:from>
      <xdr:col>1</xdr:col>
      <xdr:colOff>16807</xdr:colOff>
      <xdr:row>52</xdr:row>
      <xdr:rowOff>190499</xdr:rowOff>
    </xdr:from>
    <xdr:to>
      <xdr:col>10</xdr:col>
      <xdr:colOff>246529</xdr:colOff>
      <xdr:row>66</xdr:row>
      <xdr:rowOff>32495</xdr:rowOff>
    </xdr:to>
    <xdr:graphicFrame macro="">
      <xdr:nvGraphicFramePr>
        <xdr:cNvPr id="2" name="Diagram 1">
          <a:extLst>
            <a:ext uri="{FF2B5EF4-FFF2-40B4-BE49-F238E27FC236}">
              <a16:creationId xmlns:a16="http://schemas.microsoft.com/office/drawing/2014/main" id="{F1F4AD66-338A-4231-B0B2-4B83B3CA93AB}"/>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oneCellAnchor>
    <xdr:from>
      <xdr:col>22</xdr:col>
      <xdr:colOff>11206</xdr:colOff>
      <xdr:row>45</xdr:row>
      <xdr:rowOff>128867</xdr:rowOff>
    </xdr:from>
    <xdr:ext cx="5311588" cy="264560"/>
    <xdr:sp macro="" textlink="">
      <xdr:nvSpPr>
        <xdr:cNvPr id="3" name="TextBox 2">
          <a:extLst>
            <a:ext uri="{FF2B5EF4-FFF2-40B4-BE49-F238E27FC236}">
              <a16:creationId xmlns:a16="http://schemas.microsoft.com/office/drawing/2014/main" id="{013CA61C-2CB1-401C-8EE4-E4199373932F}"/>
            </a:ext>
          </a:extLst>
        </xdr:cNvPr>
        <xdr:cNvSpPr txBox="1"/>
      </xdr:nvSpPr>
      <xdr:spPr>
        <a:xfrm>
          <a:off x="13928912" y="9821955"/>
          <a:ext cx="531158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b="1" baseline="0"/>
        </a:p>
      </xdr:txBody>
    </xdr:sp>
    <xdr:clientData/>
  </xdr:oneCellAnchor>
  <xdr:twoCellAnchor>
    <xdr:from>
      <xdr:col>4</xdr:col>
      <xdr:colOff>134471</xdr:colOff>
      <xdr:row>53</xdr:row>
      <xdr:rowOff>201706</xdr:rowOff>
    </xdr:from>
    <xdr:to>
      <xdr:col>7</xdr:col>
      <xdr:colOff>1848971</xdr:colOff>
      <xdr:row>55</xdr:row>
      <xdr:rowOff>11206</xdr:rowOff>
    </xdr:to>
    <xdr:sp macro="" textlink="">
      <xdr:nvSpPr>
        <xdr:cNvPr id="13" name="TextBox 12">
          <a:extLst>
            <a:ext uri="{FF2B5EF4-FFF2-40B4-BE49-F238E27FC236}">
              <a16:creationId xmlns:a16="http://schemas.microsoft.com/office/drawing/2014/main" id="{EC35BB0F-2D4E-41A8-8294-6F751F53C0A9}"/>
            </a:ext>
          </a:extLst>
        </xdr:cNvPr>
        <xdr:cNvSpPr txBox="1"/>
      </xdr:nvSpPr>
      <xdr:spPr>
        <a:xfrm>
          <a:off x="3059206" y="11598088"/>
          <a:ext cx="4796118" cy="392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t>PROCESS</a:t>
          </a:r>
          <a:r>
            <a:rPr lang="en-US" sz="1800" b="1" baseline="0"/>
            <a:t> WORK FLOW</a:t>
          </a:r>
          <a:endParaRPr lang="en-US" sz="18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unh.app.box.com/s/804v7rwuggespyqn9d7nutztdf6mzvkm" TargetMode="External"/><Relationship Id="rId2" Type="http://schemas.openxmlformats.org/officeDocument/2006/relationships/hyperlink" Target="https://unh.app.box.com/file/272160640072?s=k5hcuwqn19lnk13e4mf8rhq36ypttd08" TargetMode="External"/><Relationship Id="rId1" Type="http://schemas.openxmlformats.org/officeDocument/2006/relationships/hyperlink" Target="https://support.office.com/en-us/article/Add-or-remove-a-digital-signature-in-Office-files-70D26DC9-BE10-46F1-8EFA-719C8B3F1A2D"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81"/>
  <sheetViews>
    <sheetView tabSelected="1" zoomScale="85" zoomScaleNormal="85" workbookViewId="0">
      <selection activeCell="E34" sqref="E34:G34"/>
    </sheetView>
  </sheetViews>
  <sheetFormatPr defaultColWidth="9.140625" defaultRowHeight="15.75" x14ac:dyDescent="0.25"/>
  <cols>
    <col min="1" max="1" width="3.28515625" style="14" customWidth="1"/>
    <col min="2" max="2" width="5.28515625" style="88" customWidth="1"/>
    <col min="3" max="3" width="25.140625" style="39" customWidth="1"/>
    <col min="4" max="4" width="13.28515625" style="91" customWidth="1"/>
    <col min="5" max="5" width="17.140625" style="92" customWidth="1"/>
    <col min="6" max="6" width="14" style="91" customWidth="1"/>
    <col min="7" max="7" width="15.140625" style="91" customWidth="1"/>
    <col min="8" max="8" width="44.85546875" style="91" customWidth="1"/>
    <col min="9" max="10" width="14.42578125" style="91" customWidth="1"/>
    <col min="11" max="11" width="17.7109375" style="26" customWidth="1"/>
    <col min="12" max="12" width="18.140625" style="26" bestFit="1" customWidth="1"/>
    <col min="13" max="13" width="13.42578125" style="26" hidden="1" customWidth="1"/>
    <col min="14" max="14" width="13.85546875" style="26" hidden="1" customWidth="1"/>
    <col min="15" max="15" width="9.7109375" style="26" hidden="1" customWidth="1"/>
    <col min="16" max="16" width="13.140625" style="95" hidden="1" customWidth="1"/>
    <col min="17" max="17" width="10" style="95" hidden="1" customWidth="1"/>
    <col min="18" max="18" width="13.140625" style="95" hidden="1" customWidth="1"/>
    <col min="19" max="19" width="9.5703125" style="95" hidden="1" customWidth="1"/>
    <col min="20" max="20" width="4.85546875" style="96" hidden="1" customWidth="1"/>
    <col min="21" max="21" width="5.7109375" style="88" customWidth="1"/>
    <col min="22" max="22" width="3.42578125" style="88" customWidth="1"/>
    <col min="23" max="23" width="7.28515625" style="14" customWidth="1"/>
    <col min="24" max="24" width="11" style="14" bestFit="1" customWidth="1"/>
    <col min="25" max="34" width="9.140625" style="14"/>
    <col min="35" max="35" width="4.7109375" style="14" customWidth="1"/>
    <col min="36" max="16384" width="9.140625" style="14"/>
  </cols>
  <sheetData>
    <row r="1" spans="1:35" ht="16.5" thickBot="1" x14ac:dyDescent="0.3">
      <c r="A1" s="6"/>
      <c r="B1" s="7"/>
      <c r="C1" s="8"/>
      <c r="D1" s="9"/>
      <c r="E1" s="10"/>
      <c r="F1" s="9"/>
      <c r="G1" s="9"/>
      <c r="H1" s="9"/>
      <c r="I1" s="9"/>
      <c r="J1" s="9"/>
      <c r="K1" s="11"/>
      <c r="L1" s="11"/>
      <c r="M1" s="11"/>
      <c r="N1" s="11"/>
      <c r="O1" s="11"/>
      <c r="P1" s="12"/>
      <c r="Q1" s="12"/>
      <c r="R1" s="12"/>
      <c r="S1" s="12"/>
      <c r="T1" s="13"/>
      <c r="U1" s="7"/>
      <c r="V1" s="7"/>
      <c r="W1" s="6"/>
      <c r="X1" s="6"/>
      <c r="Y1" s="6"/>
      <c r="Z1" s="6"/>
      <c r="AA1" s="6"/>
      <c r="AB1" s="6"/>
      <c r="AC1" s="6"/>
      <c r="AD1" s="6"/>
      <c r="AE1" s="6"/>
      <c r="AF1" s="6"/>
      <c r="AG1" s="6"/>
      <c r="AH1" s="6"/>
      <c r="AI1" s="6"/>
    </row>
    <row r="2" spans="1:35" ht="16.5" thickTop="1" x14ac:dyDescent="0.25">
      <c r="A2" s="6"/>
      <c r="B2" s="15"/>
      <c r="C2" s="16"/>
      <c r="D2" s="17"/>
      <c r="E2" s="18"/>
      <c r="F2" s="17"/>
      <c r="G2" s="17"/>
      <c r="H2" s="17"/>
      <c r="I2" s="17"/>
      <c r="J2" s="17"/>
      <c r="K2" s="19"/>
      <c r="L2" s="19"/>
      <c r="M2" s="19"/>
      <c r="N2" s="19"/>
      <c r="O2" s="19"/>
      <c r="P2" s="19"/>
      <c r="Q2" s="20"/>
      <c r="R2" s="20"/>
      <c r="S2" s="20"/>
      <c r="T2" s="21"/>
      <c r="U2" s="22"/>
      <c r="V2" s="23"/>
      <c r="W2" s="128" t="s">
        <v>0</v>
      </c>
      <c r="X2" s="24"/>
      <c r="Y2" s="24"/>
      <c r="Z2" s="24"/>
      <c r="AA2" s="24"/>
      <c r="AB2" s="24"/>
      <c r="AC2" s="24"/>
      <c r="AD2" s="24"/>
      <c r="AE2" s="24"/>
      <c r="AF2" s="24"/>
      <c r="AG2" s="24"/>
      <c r="AH2" s="24"/>
      <c r="AI2" s="24"/>
    </row>
    <row r="3" spans="1:35" x14ac:dyDescent="0.25">
      <c r="A3" s="6"/>
      <c r="B3" s="23"/>
      <c r="C3" s="8"/>
      <c r="D3" s="9"/>
      <c r="E3" s="10"/>
      <c r="F3" s="9"/>
      <c r="G3" s="9"/>
      <c r="H3" s="9"/>
      <c r="I3" s="9"/>
      <c r="J3" s="9"/>
      <c r="K3" s="11"/>
      <c r="L3" s="25">
        <f ca="1">TODAY()</f>
        <v>44672</v>
      </c>
      <c r="N3" s="13">
        <f>IF((COUNTA($E21:$F21)&lt;2),0,NETWORKDAYS($E21,$F21)/5)</f>
        <v>0</v>
      </c>
      <c r="O3" s="13">
        <f>IF((COUNTA($E21:$F21)&lt;2),0,NETWORKDAYS($E21,$F21))</f>
        <v>0</v>
      </c>
      <c r="P3" s="27"/>
      <c r="Q3" s="27"/>
      <c r="R3" s="97"/>
      <c r="S3" s="97"/>
      <c r="T3" s="13"/>
      <c r="U3" s="28"/>
      <c r="V3" s="23"/>
      <c r="W3" s="29"/>
      <c r="X3" s="29"/>
      <c r="Y3" s="29"/>
      <c r="Z3" s="29"/>
      <c r="AA3" s="29"/>
      <c r="AB3" s="6"/>
      <c r="AC3" s="6"/>
      <c r="AD3" s="6"/>
      <c r="AE3" s="6"/>
      <c r="AF3" s="6"/>
      <c r="AG3" s="6"/>
      <c r="AH3" s="6"/>
      <c r="AI3" s="6"/>
    </row>
    <row r="4" spans="1:35" x14ac:dyDescent="0.25">
      <c r="A4" s="6"/>
      <c r="B4" s="23"/>
      <c r="C4" s="8"/>
      <c r="D4" s="9"/>
      <c r="E4" s="10"/>
      <c r="F4" s="9"/>
      <c r="G4" s="9"/>
      <c r="H4" s="9"/>
      <c r="I4" s="9"/>
      <c r="J4" s="9"/>
      <c r="K4" s="11"/>
      <c r="L4" s="11"/>
      <c r="M4" s="11"/>
      <c r="N4" s="13">
        <f t="shared" ref="N4:N12" si="0">IF((COUNTA($E22:$F22)&lt;2),0,NETWORKDAYS($E22,$F22)/5)</f>
        <v>0</v>
      </c>
      <c r="O4" s="13">
        <f t="shared" ref="O4:O12" si="1">IF((COUNTA($E22:$F22)&lt;2),0,NETWORKDAYS($E22,$F22))</f>
        <v>0</v>
      </c>
      <c r="P4" s="27"/>
      <c r="Q4" s="27"/>
      <c r="R4" s="97"/>
      <c r="S4" s="97"/>
      <c r="T4" s="13"/>
      <c r="U4" s="28"/>
      <c r="V4" s="23"/>
      <c r="W4" s="183" t="s">
        <v>88</v>
      </c>
      <c r="X4" s="184"/>
      <c r="Y4" s="184"/>
      <c r="Z4" s="184"/>
      <c r="AA4" s="184"/>
      <c r="AB4" s="184"/>
      <c r="AC4" s="184"/>
      <c r="AD4" s="184"/>
      <c r="AE4" s="184"/>
      <c r="AF4" s="184"/>
      <c r="AG4" s="184"/>
      <c r="AH4" s="184"/>
      <c r="AI4" s="6"/>
    </row>
    <row r="5" spans="1:35" x14ac:dyDescent="0.25">
      <c r="A5" s="6"/>
      <c r="B5" s="23"/>
      <c r="C5" s="8"/>
      <c r="D5" s="9"/>
      <c r="E5" s="10"/>
      <c r="F5" s="9"/>
      <c r="G5" s="9"/>
      <c r="H5" s="9"/>
      <c r="I5" s="9"/>
      <c r="J5" s="9"/>
      <c r="K5" s="11"/>
      <c r="L5" s="11"/>
      <c r="M5" s="11"/>
      <c r="N5" s="13">
        <f t="shared" si="0"/>
        <v>0</v>
      </c>
      <c r="O5" s="13">
        <f t="shared" si="1"/>
        <v>0</v>
      </c>
      <c r="P5" s="27"/>
      <c r="Q5" s="27"/>
      <c r="R5" s="97"/>
      <c r="S5" s="97"/>
      <c r="T5" s="13"/>
      <c r="U5" s="28"/>
      <c r="V5" s="23"/>
      <c r="W5" s="184"/>
      <c r="X5" s="184"/>
      <c r="Y5" s="184"/>
      <c r="Z5" s="184"/>
      <c r="AA5" s="184"/>
      <c r="AB5" s="184"/>
      <c r="AC5" s="184"/>
      <c r="AD5" s="184"/>
      <c r="AE5" s="184"/>
      <c r="AF5" s="184"/>
      <c r="AG5" s="184"/>
      <c r="AH5" s="184"/>
      <c r="AI5" s="6"/>
    </row>
    <row r="6" spans="1:35" x14ac:dyDescent="0.25">
      <c r="A6" s="6"/>
      <c r="B6" s="23"/>
      <c r="C6" s="8"/>
      <c r="D6" s="9"/>
      <c r="E6" s="10"/>
      <c r="F6" s="9"/>
      <c r="G6" s="9"/>
      <c r="H6" s="9"/>
      <c r="I6" s="9"/>
      <c r="J6" s="9"/>
      <c r="K6" s="11"/>
      <c r="L6" s="11"/>
      <c r="M6" s="11"/>
      <c r="N6" s="13">
        <f t="shared" si="0"/>
        <v>0</v>
      </c>
      <c r="O6" s="13">
        <f t="shared" si="1"/>
        <v>0</v>
      </c>
      <c r="P6" s="27"/>
      <c r="Q6" s="27"/>
      <c r="R6" s="97"/>
      <c r="S6" s="97"/>
      <c r="T6" s="13"/>
      <c r="U6" s="28"/>
      <c r="V6" s="23"/>
      <c r="W6" s="184"/>
      <c r="X6" s="184"/>
      <c r="Y6" s="184"/>
      <c r="Z6" s="184"/>
      <c r="AA6" s="184"/>
      <c r="AB6" s="184"/>
      <c r="AC6" s="184"/>
      <c r="AD6" s="184"/>
      <c r="AE6" s="184"/>
      <c r="AF6" s="184"/>
      <c r="AG6" s="184"/>
      <c r="AH6" s="184"/>
      <c r="AI6" s="6"/>
    </row>
    <row r="7" spans="1:35" x14ac:dyDescent="0.25">
      <c r="A7" s="6"/>
      <c r="B7" s="23"/>
      <c r="C7" s="8"/>
      <c r="D7" s="9"/>
      <c r="E7" s="10"/>
      <c r="F7" s="9"/>
      <c r="G7" s="9"/>
      <c r="H7" s="9"/>
      <c r="I7" s="9"/>
      <c r="J7" s="9"/>
      <c r="K7" s="11"/>
      <c r="L7" s="11"/>
      <c r="M7" s="11"/>
      <c r="N7" s="13">
        <f t="shared" si="0"/>
        <v>0</v>
      </c>
      <c r="O7" s="13">
        <f t="shared" si="1"/>
        <v>0</v>
      </c>
      <c r="P7" s="12"/>
      <c r="Q7" s="12"/>
      <c r="R7" s="12">
        <f>IF((COUNTA($E21:$F21)&gt;1),  MIN(($M21+$O21+$Q21),$J21), 0)</f>
        <v>0</v>
      </c>
      <c r="S7" s="12">
        <f>IF($G21&lt;&gt;"",MIN($N21+$P21+$R21,IF(($J21-$M21-$O21-$Q21)&lt;=0,0,$J21-$M21-$O21-$Q21)),0)</f>
        <v>0</v>
      </c>
      <c r="T7" s="13"/>
      <c r="U7" s="28"/>
      <c r="V7" s="23"/>
      <c r="W7" s="184"/>
      <c r="X7" s="184"/>
      <c r="Y7" s="184"/>
      <c r="Z7" s="184"/>
      <c r="AA7" s="184"/>
      <c r="AB7" s="184"/>
      <c r="AC7" s="184"/>
      <c r="AD7" s="184"/>
      <c r="AE7" s="184"/>
      <c r="AF7" s="184"/>
      <c r="AG7" s="184"/>
      <c r="AH7" s="184"/>
      <c r="AI7" s="6"/>
    </row>
    <row r="8" spans="1:35" x14ac:dyDescent="0.25">
      <c r="A8" s="6"/>
      <c r="B8" s="23"/>
      <c r="C8" s="8"/>
      <c r="D8" s="9"/>
      <c r="E8" s="10"/>
      <c r="F8" s="9"/>
      <c r="G8" s="9"/>
      <c r="H8" s="9"/>
      <c r="I8" s="9"/>
      <c r="J8" s="9"/>
      <c r="K8" s="11"/>
      <c r="L8" s="11"/>
      <c r="M8" s="11"/>
      <c r="N8" s="13">
        <f t="shared" si="0"/>
        <v>0</v>
      </c>
      <c r="O8" s="13">
        <f t="shared" si="1"/>
        <v>0</v>
      </c>
      <c r="P8" s="12"/>
      <c r="Q8" s="12"/>
      <c r="R8" s="12">
        <f t="shared" ref="R8:R16" si="2">IF((COUNTA($E22:$F22)&gt;1),  MIN(($M22+$O22+$Q22),$J22), 0)</f>
        <v>0</v>
      </c>
      <c r="S8" s="12">
        <f t="shared" ref="S8:S16" si="3">IF($J22&lt;&gt;"",MIN($N22+$P22+$R22,IF(($J22-$M22-$O22-$Q22)&lt;=0,0,$J22-$M22-$O22-$Q22)),0)</f>
        <v>0</v>
      </c>
      <c r="T8" s="13"/>
      <c r="U8" s="28"/>
      <c r="V8" s="23"/>
      <c r="W8" s="184"/>
      <c r="X8" s="184"/>
      <c r="Y8" s="184"/>
      <c r="Z8" s="184"/>
      <c r="AA8" s="184"/>
      <c r="AB8" s="184"/>
      <c r="AC8" s="184"/>
      <c r="AD8" s="184"/>
      <c r="AE8" s="184"/>
      <c r="AF8" s="184"/>
      <c r="AG8" s="184"/>
      <c r="AH8" s="184"/>
      <c r="AI8" s="6"/>
    </row>
    <row r="9" spans="1:35" x14ac:dyDescent="0.25">
      <c r="A9" s="6"/>
      <c r="B9" s="23"/>
      <c r="C9" s="192" t="str">
        <f>"Sponsored Programs Summer Compensation Request Form - version " &amp; Notes!B1 &amp; " " &amp; TEXT(Notes!E1, "mm/dd/yy")</f>
        <v>Sponsored Programs Summer Compensation Request Form - version 1.19 04/07/22</v>
      </c>
      <c r="D9" s="193"/>
      <c r="E9" s="193"/>
      <c r="F9" s="193"/>
      <c r="G9" s="193"/>
      <c r="H9" s="193"/>
      <c r="I9" s="193"/>
      <c r="J9" s="193"/>
      <c r="K9" s="193"/>
      <c r="L9" s="193"/>
      <c r="M9" s="30"/>
      <c r="N9" s="13">
        <f t="shared" si="0"/>
        <v>0</v>
      </c>
      <c r="O9" s="13">
        <f t="shared" si="1"/>
        <v>0</v>
      </c>
      <c r="P9" s="6"/>
      <c r="Q9" s="6"/>
      <c r="R9" s="12">
        <f t="shared" si="2"/>
        <v>0</v>
      </c>
      <c r="S9" s="12">
        <f t="shared" si="3"/>
        <v>0</v>
      </c>
      <c r="T9" s="13"/>
      <c r="U9" s="28"/>
      <c r="V9" s="23"/>
      <c r="W9" s="184"/>
      <c r="X9" s="184"/>
      <c r="Y9" s="184"/>
      <c r="Z9" s="184"/>
      <c r="AA9" s="184"/>
      <c r="AB9" s="184"/>
      <c r="AC9" s="184"/>
      <c r="AD9" s="184"/>
      <c r="AE9" s="184"/>
      <c r="AF9" s="184"/>
      <c r="AG9" s="184"/>
      <c r="AH9" s="184"/>
      <c r="AI9" s="6"/>
    </row>
    <row r="10" spans="1:35" x14ac:dyDescent="0.25">
      <c r="A10" s="6"/>
      <c r="B10" s="23"/>
      <c r="C10" s="31"/>
      <c r="D10" s="30"/>
      <c r="E10" s="30"/>
      <c r="F10" s="30"/>
      <c r="G10" s="30"/>
      <c r="H10" s="30"/>
      <c r="I10" s="30"/>
      <c r="J10" s="30"/>
      <c r="K10" s="30"/>
      <c r="L10" s="30"/>
      <c r="M10" s="30"/>
      <c r="N10" s="13">
        <f t="shared" si="0"/>
        <v>0</v>
      </c>
      <c r="O10" s="13">
        <f t="shared" si="1"/>
        <v>0</v>
      </c>
      <c r="P10" s="11"/>
      <c r="Q10" s="12"/>
      <c r="R10" s="12">
        <f t="shared" si="2"/>
        <v>0</v>
      </c>
      <c r="S10" s="12">
        <f t="shared" si="3"/>
        <v>0</v>
      </c>
      <c r="T10" s="13"/>
      <c r="U10" s="28"/>
      <c r="V10" s="23"/>
      <c r="W10" s="184"/>
      <c r="X10" s="184"/>
      <c r="Y10" s="184"/>
      <c r="Z10" s="184"/>
      <c r="AA10" s="184"/>
      <c r="AB10" s="184"/>
      <c r="AC10" s="184"/>
      <c r="AD10" s="184"/>
      <c r="AE10" s="184"/>
      <c r="AF10" s="184"/>
      <c r="AG10" s="184"/>
      <c r="AH10" s="184"/>
      <c r="AI10" s="6"/>
    </row>
    <row r="11" spans="1:35" ht="15" customHeight="1" x14ac:dyDescent="0.25">
      <c r="A11" s="6"/>
      <c r="B11" s="23"/>
      <c r="C11" s="126" t="s">
        <v>1</v>
      </c>
      <c r="D11" s="32"/>
      <c r="E11" s="127" t="s">
        <v>70</v>
      </c>
      <c r="F11" s="33">
        <f>LOOKUP(E11,Lookups!A18:A22,Lookups!F18:F22)</f>
        <v>44703</v>
      </c>
      <c r="G11" s="34" t="s">
        <v>3</v>
      </c>
      <c r="H11" s="35">
        <f>LOOKUP(E11,Lookups!A18:A22,Lookups!G18:G22)</f>
        <v>44793</v>
      </c>
      <c r="I11" s="32"/>
      <c r="J11" s="32"/>
      <c r="K11" s="36" t="s">
        <v>4</v>
      </c>
      <c r="L11" s="36" t="s">
        <v>5</v>
      </c>
      <c r="M11" s="11"/>
      <c r="N11" s="13">
        <f t="shared" si="0"/>
        <v>0</v>
      </c>
      <c r="O11" s="13">
        <f t="shared" si="1"/>
        <v>0</v>
      </c>
      <c r="P11" s="11"/>
      <c r="Q11" s="12"/>
      <c r="R11" s="12">
        <f t="shared" si="2"/>
        <v>0</v>
      </c>
      <c r="S11" s="12">
        <f t="shared" si="3"/>
        <v>0</v>
      </c>
      <c r="T11" s="13"/>
      <c r="U11" s="28"/>
      <c r="V11" s="23"/>
      <c r="W11" s="37" t="s">
        <v>72</v>
      </c>
      <c r="X11" s="38"/>
      <c r="Y11" s="38"/>
      <c r="Z11" s="38"/>
      <c r="AA11" s="38"/>
      <c r="AB11" s="38"/>
      <c r="AC11" s="38"/>
      <c r="AD11" s="38"/>
      <c r="AE11" s="38"/>
      <c r="AF11" s="38"/>
      <c r="AG11" s="38"/>
      <c r="AH11" s="38"/>
      <c r="AI11" s="6"/>
    </row>
    <row r="12" spans="1:35" x14ac:dyDescent="0.25">
      <c r="A12" s="6"/>
      <c r="B12" s="23"/>
      <c r="D12" s="30"/>
      <c r="E12" s="30"/>
      <c r="F12" s="30"/>
      <c r="G12" s="30"/>
      <c r="H12" s="30"/>
      <c r="I12" s="30"/>
      <c r="J12" s="30"/>
      <c r="K12" s="30"/>
      <c r="L12" s="30"/>
      <c r="M12" s="11"/>
      <c r="N12" s="13">
        <f t="shared" si="0"/>
        <v>0</v>
      </c>
      <c r="O12" s="13">
        <f t="shared" si="1"/>
        <v>0</v>
      </c>
      <c r="P12" s="11">
        <f>LOOKUP(E11,Lookups!A18:A22,Lookups!B18:B22)</f>
        <v>203700</v>
      </c>
      <c r="Q12" s="12"/>
      <c r="R12" s="12">
        <f t="shared" si="2"/>
        <v>0</v>
      </c>
      <c r="S12" s="12">
        <f t="shared" si="3"/>
        <v>0</v>
      </c>
      <c r="T12" s="13"/>
      <c r="U12" s="28"/>
      <c r="V12" s="23"/>
      <c r="W12" s="194" t="s">
        <v>94</v>
      </c>
      <c r="X12" s="195"/>
      <c r="Y12" s="195"/>
      <c r="Z12" s="195"/>
      <c r="AA12" s="195"/>
      <c r="AB12" s="195"/>
      <c r="AC12" s="195"/>
      <c r="AD12" s="195"/>
      <c r="AE12" s="195"/>
      <c r="AF12" s="195"/>
      <c r="AG12" s="195"/>
      <c r="AH12" s="195"/>
      <c r="AI12" s="6"/>
    </row>
    <row r="13" spans="1:35" x14ac:dyDescent="0.25">
      <c r="A13" s="6"/>
      <c r="B13" s="23"/>
      <c r="C13" s="129" t="s">
        <v>6</v>
      </c>
      <c r="D13" s="190"/>
      <c r="E13" s="191"/>
      <c r="F13" s="40"/>
      <c r="G13" s="8"/>
      <c r="H13" s="8"/>
      <c r="I13" s="130"/>
      <c r="J13" s="130"/>
      <c r="K13" s="131" t="s">
        <v>86</v>
      </c>
      <c r="L13" s="163"/>
      <c r="M13" s="11"/>
      <c r="N13" s="41"/>
      <c r="O13" s="13"/>
      <c r="P13" s="11">
        <f>LOOKUP(E11,Lookups!A18:A22,Lookups!D18:D22)</f>
        <v>246477.00000000003</v>
      </c>
      <c r="Q13" s="12"/>
      <c r="R13" s="12">
        <f t="shared" si="2"/>
        <v>0</v>
      </c>
      <c r="S13" s="12">
        <f t="shared" si="3"/>
        <v>0</v>
      </c>
      <c r="T13" s="13"/>
      <c r="U13" s="28"/>
      <c r="V13" s="23"/>
      <c r="W13" s="195"/>
      <c r="X13" s="195"/>
      <c r="Y13" s="195"/>
      <c r="Z13" s="195"/>
      <c r="AA13" s="195"/>
      <c r="AB13" s="195"/>
      <c r="AC13" s="195"/>
      <c r="AD13" s="195"/>
      <c r="AE13" s="195"/>
      <c r="AF13" s="195"/>
      <c r="AG13" s="195"/>
      <c r="AH13" s="195"/>
      <c r="AI13" s="6"/>
    </row>
    <row r="14" spans="1:35" x14ac:dyDescent="0.25">
      <c r="A14" s="6"/>
      <c r="B14" s="23"/>
      <c r="C14" s="129" t="s">
        <v>75</v>
      </c>
      <c r="D14" s="65"/>
      <c r="E14" s="162"/>
      <c r="F14" s="9" t="s">
        <v>89</v>
      </c>
      <c r="G14" s="140">
        <f>E14/195</f>
        <v>0</v>
      </c>
      <c r="H14" s="41"/>
      <c r="I14" s="132"/>
      <c r="J14" s="132"/>
      <c r="K14" s="131" t="s">
        <v>7</v>
      </c>
      <c r="L14" s="42">
        <v>203700</v>
      </c>
      <c r="M14" s="11"/>
      <c r="N14" s="41"/>
      <c r="O14" s="13"/>
      <c r="P14" s="11">
        <f>(E14/195)*65</f>
        <v>0</v>
      </c>
      <c r="Q14" s="12"/>
      <c r="R14" s="12">
        <f t="shared" si="2"/>
        <v>0</v>
      </c>
      <c r="S14" s="12">
        <f t="shared" si="3"/>
        <v>0</v>
      </c>
      <c r="T14" s="13"/>
      <c r="U14" s="28"/>
      <c r="V14" s="23"/>
      <c r="W14" s="195"/>
      <c r="X14" s="195"/>
      <c r="Y14" s="195"/>
      <c r="Z14" s="195"/>
      <c r="AA14" s="195"/>
      <c r="AB14" s="195"/>
      <c r="AC14" s="195"/>
      <c r="AD14" s="195"/>
      <c r="AE14" s="195"/>
      <c r="AF14" s="195"/>
      <c r="AG14" s="195"/>
      <c r="AH14" s="195"/>
      <c r="AI14" s="6"/>
    </row>
    <row r="15" spans="1:35" x14ac:dyDescent="0.25">
      <c r="A15" s="6"/>
      <c r="B15" s="23"/>
      <c r="C15" s="129" t="s">
        <v>8</v>
      </c>
      <c r="D15" s="65"/>
      <c r="E15" s="151">
        <f>P14</f>
        <v>0</v>
      </c>
      <c r="F15" s="9"/>
      <c r="G15" s="9"/>
      <c r="H15" s="41"/>
      <c r="I15" s="130"/>
      <c r="J15" s="130"/>
      <c r="K15" s="131" t="s">
        <v>9</v>
      </c>
      <c r="L15" s="42">
        <f>P13</f>
        <v>246477.00000000003</v>
      </c>
      <c r="M15" s="11"/>
      <c r="N15" s="41"/>
      <c r="O15" s="11"/>
      <c r="P15" s="11">
        <f>(E15-L19)</f>
        <v>0</v>
      </c>
      <c r="Q15" s="12"/>
      <c r="R15" s="12">
        <f t="shared" si="2"/>
        <v>0</v>
      </c>
      <c r="S15" s="12">
        <f t="shared" si="3"/>
        <v>0</v>
      </c>
      <c r="T15" s="13"/>
      <c r="U15" s="28"/>
      <c r="V15" s="23"/>
      <c r="W15" s="195"/>
      <c r="X15" s="195"/>
      <c r="Y15" s="195"/>
      <c r="Z15" s="195"/>
      <c r="AA15" s="195"/>
      <c r="AB15" s="195"/>
      <c r="AC15" s="195"/>
      <c r="AD15" s="195"/>
      <c r="AE15" s="195"/>
      <c r="AF15" s="195"/>
      <c r="AG15" s="195"/>
      <c r="AH15" s="195"/>
      <c r="AI15" s="6"/>
    </row>
    <row r="16" spans="1:35" x14ac:dyDescent="0.25">
      <c r="A16" s="6"/>
      <c r="B16" s="23"/>
      <c r="C16" s="129" t="s">
        <v>10</v>
      </c>
      <c r="D16" s="65"/>
      <c r="E16" s="151">
        <f>P15</f>
        <v>0</v>
      </c>
      <c r="F16" s="9" t="s">
        <v>90</v>
      </c>
      <c r="G16" s="141">
        <f>IF(G14&gt;0,E16/G14,0)</f>
        <v>0</v>
      </c>
      <c r="H16" s="41"/>
      <c r="I16" s="130"/>
      <c r="J16" s="130"/>
      <c r="K16" s="131" t="s">
        <v>11</v>
      </c>
      <c r="L16" s="43">
        <f>E16-K31</f>
        <v>0</v>
      </c>
      <c r="M16" s="11"/>
      <c r="N16" s="41"/>
      <c r="O16" s="11"/>
      <c r="P16" s="12"/>
      <c r="Q16" s="27"/>
      <c r="R16" s="12">
        <f t="shared" si="2"/>
        <v>0</v>
      </c>
      <c r="S16" s="12">
        <f t="shared" si="3"/>
        <v>0</v>
      </c>
      <c r="T16" s="13"/>
      <c r="U16" s="28"/>
      <c r="V16" s="23"/>
      <c r="W16" s="195"/>
      <c r="X16" s="195"/>
      <c r="Y16" s="195"/>
      <c r="Z16" s="195"/>
      <c r="AA16" s="195"/>
      <c r="AB16" s="195"/>
      <c r="AC16" s="195"/>
      <c r="AD16" s="195"/>
      <c r="AE16" s="195"/>
      <c r="AF16" s="195"/>
      <c r="AG16" s="195"/>
      <c r="AH16" s="195"/>
      <c r="AI16" s="6"/>
    </row>
    <row r="17" spans="1:35" x14ac:dyDescent="0.25">
      <c r="A17" s="6"/>
      <c r="B17" s="23"/>
      <c r="C17" s="8"/>
      <c r="D17" s="9"/>
      <c r="E17" s="10"/>
      <c r="F17" s="10"/>
      <c r="G17" s="187"/>
      <c r="H17" s="187"/>
      <c r="I17" s="188"/>
      <c r="J17" s="139"/>
      <c r="K17" s="41"/>
      <c r="L17" s="41"/>
      <c r="M17" s="11"/>
      <c r="N17" s="41"/>
      <c r="O17" s="11"/>
      <c r="P17" s="12"/>
      <c r="Q17" s="44">
        <f>IF((COUNTA($E$21:$F$21)&gt;1), (((_xlfn.DAYS($F$21,$E$21)+1)/(_xlfn.DAYS($H$11,$F$11)+1))*S21),0) + IF((COUNTA($E$22:$F$22)&gt;1), (((_xlfn.DAYS($F$22,$E$22)+1)/(_xlfn.DAYS($H$11,$F$11)+1))*S22),0) + IF((COUNTA($E$23:$F$23)&gt;1), (((_xlfn.DAYS($F$23,$E$23)+1)/(_xlfn.DAYS($H$11,$F$11)+1))*S23),0) + IF((COUNTA($E$24:$F$24)&gt;1), (((_xlfn.DAYS($F$24,$E$24)+1)/(_xlfn.DAYS($H$11,$F$11)+1))*S24),0) + IF((COUNTA($E$25:$F$25)&gt;1), (((_xlfn.DAYS($F$25,$E$25)+1)/(_xlfn.DAYS($H$11,$F$11)+1))*S25),0) + IF((COUNTA($E$26:$F$26)&gt;1), (((_xlfn.DAYS($F$26,$E$26)+1)/(_xlfn.DAYS($H$11,$F$11)+1))*S26),0) + IF((COUNTA($E$27:$F$27)&gt;1), (((_xlfn.DAYS($F$27,$E$27)+1)/(_xlfn.DAYS($H$11,$F$11)+1))*S27),0) + IF((COUNTA($E$28:$F$28)&gt;1), (((_xlfn.DAYS($F$28,$E$28)+1)/(_xlfn.DAYS($H$11,$F$11)+1))*S28),0) + IF((COUNTA($E$29:$F$29)&gt;1), (((_xlfn.DAYS($F$29,$E$29)+1)/(_xlfn.DAYS($H$11,$F$11)+1))*S29),0) + IF((COUNTA($E$30:$F$30)&gt;1), (((_xlfn.DAYS($F$30,$E$30)+1)/(_xlfn.DAYS($H$11,$F$11)+1))*S30),0)</f>
        <v>0</v>
      </c>
      <c r="R17" s="11">
        <f>SUM(R7:R16)</f>
        <v>0</v>
      </c>
      <c r="S17" s="12">
        <f>SUM(S7:S16)</f>
        <v>0</v>
      </c>
      <c r="T17" s="13"/>
      <c r="U17" s="28"/>
      <c r="V17" s="23"/>
      <c r="W17" s="195"/>
      <c r="X17" s="195"/>
      <c r="Y17" s="195"/>
      <c r="Z17" s="195"/>
      <c r="AA17" s="195"/>
      <c r="AB17" s="195"/>
      <c r="AC17" s="195"/>
      <c r="AD17" s="195"/>
      <c r="AE17" s="195"/>
      <c r="AF17" s="195"/>
      <c r="AG17" s="195"/>
      <c r="AH17" s="195"/>
      <c r="AI17" s="6"/>
    </row>
    <row r="18" spans="1:35" ht="16.5" thickBot="1" x14ac:dyDescent="0.3">
      <c r="A18" s="6"/>
      <c r="B18" s="23"/>
      <c r="C18" s="100" t="s">
        <v>78</v>
      </c>
      <c r="D18" s="101"/>
      <c r="E18" s="102"/>
      <c r="F18" s="102"/>
      <c r="G18" s="103"/>
      <c r="H18" s="103"/>
      <c r="I18" s="101"/>
      <c r="J18" s="101"/>
      <c r="K18" s="103"/>
      <c r="L18" s="121"/>
      <c r="M18" s="11"/>
      <c r="N18" s="41"/>
      <c r="O18" s="11"/>
      <c r="P18" s="12"/>
      <c r="Q18" s="12"/>
      <c r="R18" s="12"/>
      <c r="S18" s="12"/>
      <c r="T18" s="13"/>
      <c r="U18" s="28"/>
      <c r="V18" s="23"/>
      <c r="W18" s="195"/>
      <c r="X18" s="195"/>
      <c r="Y18" s="195"/>
      <c r="Z18" s="195"/>
      <c r="AA18" s="195"/>
      <c r="AB18" s="195"/>
      <c r="AC18" s="195"/>
      <c r="AD18" s="195"/>
      <c r="AE18" s="195"/>
      <c r="AF18" s="195"/>
      <c r="AG18" s="195"/>
      <c r="AH18" s="195"/>
      <c r="AI18" s="6"/>
    </row>
    <row r="19" spans="1:35" ht="16.5" thickBot="1" x14ac:dyDescent="0.3">
      <c r="A19" s="6"/>
      <c r="B19" s="23"/>
      <c r="C19" s="104" t="s">
        <v>77</v>
      </c>
      <c r="D19" s="105"/>
      <c r="E19" s="106"/>
      <c r="F19" s="105"/>
      <c r="G19" s="105"/>
      <c r="H19" s="105"/>
      <c r="I19" s="107"/>
      <c r="J19" s="107"/>
      <c r="K19" s="108"/>
      <c r="L19" s="164"/>
      <c r="M19" s="11"/>
      <c r="N19" s="11"/>
      <c r="O19" s="11"/>
      <c r="P19" s="12"/>
      <c r="Q19" s="12"/>
      <c r="R19" s="12"/>
      <c r="S19" s="12"/>
      <c r="T19" s="13"/>
      <c r="U19" s="28"/>
      <c r="V19" s="23"/>
      <c r="W19" s="195"/>
      <c r="X19" s="195"/>
      <c r="Y19" s="195"/>
      <c r="Z19" s="195"/>
      <c r="AA19" s="195"/>
      <c r="AB19" s="195"/>
      <c r="AC19" s="195"/>
      <c r="AD19" s="195"/>
      <c r="AE19" s="195"/>
      <c r="AF19" s="195"/>
      <c r="AG19" s="195"/>
      <c r="AH19" s="195"/>
      <c r="AI19" s="6"/>
    </row>
    <row r="20" spans="1:35" ht="33" customHeight="1" x14ac:dyDescent="0.25">
      <c r="A20" s="6"/>
      <c r="B20" s="23"/>
      <c r="C20" s="165" t="s">
        <v>12</v>
      </c>
      <c r="D20" s="165" t="s">
        <v>73</v>
      </c>
      <c r="E20" s="166" t="s">
        <v>13</v>
      </c>
      <c r="F20" s="166" t="s">
        <v>14</v>
      </c>
      <c r="G20" s="167" t="s">
        <v>91</v>
      </c>
      <c r="H20" s="168" t="s">
        <v>16</v>
      </c>
      <c r="I20" s="175" t="s">
        <v>85</v>
      </c>
      <c r="J20" s="169" t="s">
        <v>92</v>
      </c>
      <c r="K20" s="170" t="s">
        <v>93</v>
      </c>
      <c r="L20" s="170" t="s">
        <v>17</v>
      </c>
      <c r="M20" s="48" t="s">
        <v>18</v>
      </c>
      <c r="N20" s="48" t="s">
        <v>19</v>
      </c>
      <c r="O20" s="49" t="s">
        <v>20</v>
      </c>
      <c r="P20" s="49" t="s">
        <v>21</v>
      </c>
      <c r="Q20" s="50" t="s">
        <v>22</v>
      </c>
      <c r="R20" s="50" t="s">
        <v>23</v>
      </c>
      <c r="S20" s="13"/>
      <c r="T20" s="13"/>
      <c r="U20" s="28"/>
      <c r="V20" s="23"/>
      <c r="W20" s="195"/>
      <c r="X20" s="195"/>
      <c r="Y20" s="195"/>
      <c r="Z20" s="195"/>
      <c r="AA20" s="195"/>
      <c r="AB20" s="195"/>
      <c r="AC20" s="195"/>
      <c r="AD20" s="195"/>
      <c r="AE20" s="195"/>
      <c r="AF20" s="195"/>
      <c r="AG20" s="195"/>
      <c r="AH20" s="195"/>
      <c r="AI20" s="6"/>
    </row>
    <row r="21" spans="1:35" ht="17.45" customHeight="1" x14ac:dyDescent="0.25">
      <c r="A21" s="6"/>
      <c r="B21" s="23"/>
      <c r="C21" s="152"/>
      <c r="D21" s="152"/>
      <c r="E21" s="153"/>
      <c r="F21" s="153"/>
      <c r="G21" s="51" t="str">
        <f>IF($O3&gt;0,IF($G$20="Work Days",$O3,$N3),"")</f>
        <v/>
      </c>
      <c r="H21" s="158"/>
      <c r="I21" s="159"/>
      <c r="J21" s="171" t="str">
        <f>IF($G21&lt;&gt;"",IF($I$20="Pay in Months",$I21*$E$16/3,IF($O3&gt;0,IF($I21&gt;0,MIN($I21,MIN($G$16,$O3)*$G$14),MIN($G$16,$O3)*$G$14))),"")</f>
        <v/>
      </c>
      <c r="K21" s="52">
        <f>R7</f>
        <v>0</v>
      </c>
      <c r="L21" s="52">
        <f>S7</f>
        <v>0</v>
      </c>
      <c r="M21" s="53">
        <f>IF((COUNTA($E21:$F21)&gt;1),IF(OR(H21="All Other Sponsors", H21="Institutional"),MIN(((($E$16/$G$16)*$O3)),$E$16),0),0)</f>
        <v>0</v>
      </c>
      <c r="N21" s="53">
        <f>IF(OR(H21="All Other Sponsors", H21="Institutional"),0,0)</f>
        <v>0</v>
      </c>
      <c r="O21" s="54">
        <f>IF((COUNTA($E21:$F21)&gt;1),IF(($H21="DHHS"),MIN(($E$16/$O3),(($L$14/260)))*$O3,0),0)</f>
        <v>0</v>
      </c>
      <c r="P21" s="54">
        <f>IF((COUNTA($E21:$F21)&gt;1),IF((H21="DHHS"),(((MAX(($E$14/195)-($L$14/260),0))*$O3)),0),0)</f>
        <v>0</v>
      </c>
      <c r="Q21" s="55">
        <f>IF((COUNTA($E21:$F21)&gt;1),IF(($H21="DOJ"),MIN(($E$16/$O3),(($L$15/260)))*$O3,0),0)</f>
        <v>0</v>
      </c>
      <c r="R21" s="55">
        <f>IF((COUNTA($E21:$F21)&gt;1),IF((H21="DOJ"),(((MAX(($E$16/$G$16)-($L$15/260),0))*$O3)),0),0)</f>
        <v>0</v>
      </c>
      <c r="S21" s="56" t="e">
        <f t="shared" ref="S21:S30" si="4">IF(($I$20&lt;&gt;"Pay in Months"),$I21/$E$16,($I21)/3)</f>
        <v>#DIV/0!</v>
      </c>
      <c r="T21" s="13"/>
      <c r="U21" s="28"/>
      <c r="V21" s="23"/>
      <c r="W21" s="195"/>
      <c r="X21" s="195"/>
      <c r="Y21" s="195"/>
      <c r="Z21" s="195"/>
      <c r="AA21" s="195"/>
      <c r="AB21" s="195"/>
      <c r="AC21" s="195"/>
      <c r="AD21" s="195"/>
      <c r="AE21" s="195"/>
      <c r="AF21" s="195"/>
      <c r="AG21" s="195"/>
      <c r="AH21" s="195"/>
      <c r="AI21" s="6"/>
    </row>
    <row r="22" spans="1:35" ht="17.45" customHeight="1" x14ac:dyDescent="0.25">
      <c r="A22" s="6"/>
      <c r="B22" s="23"/>
      <c r="C22" s="152"/>
      <c r="D22" s="152"/>
      <c r="E22" s="153"/>
      <c r="F22" s="153"/>
      <c r="G22" s="51" t="str">
        <f t="shared" ref="G22:G30" si="5">IF($O4&gt;0,IF($G$20="Work Days",$O4,$N4),"")</f>
        <v/>
      </c>
      <c r="H22" s="158"/>
      <c r="I22" s="159"/>
      <c r="J22" s="171" t="str">
        <f t="shared" ref="J22:J30" si="6">IF($G22&lt;&gt;"",IF($I$20="Pay in Months",$I22*$E$16/3,IF($O4&gt;0,IF($I22&gt;0,MIN($I22,MIN($G$16,$O4)*$G$14),MIN($G$16,$O4)*$G$14))),"")</f>
        <v/>
      </c>
      <c r="K22" s="52">
        <f t="shared" ref="K22:K30" si="7">R8</f>
        <v>0</v>
      </c>
      <c r="L22" s="52">
        <f t="shared" ref="L22:L29" si="8">S8</f>
        <v>0</v>
      </c>
      <c r="M22" s="53">
        <f t="shared" ref="M22:M30" si="9">IF((COUNTA($E22:$F22)&gt;1),IF(OR(H22="All Other Sponsors", H22="Institutional"),MIN(((($E$16/$G$16)*$O4)),$E$16),0),0)</f>
        <v>0</v>
      </c>
      <c r="N22" s="53">
        <f t="shared" ref="N22:N30" si="10">IF(OR(H22="All Other Sponsors", H22="Institutional"),0,0)</f>
        <v>0</v>
      </c>
      <c r="O22" s="54">
        <f t="shared" ref="O22:O30" si="11">IF((COUNTA($E22:$F22)&gt;1),IF(($H22="DHHS"),MIN(($E$16/$O4),(($L$14/260)))*$O4,0),0)</f>
        <v>0</v>
      </c>
      <c r="P22" s="54">
        <f t="shared" ref="P22:P30" si="12">IF((COUNTA($E22:$F22)&gt;1),IF((H22="DHHS"),(((MAX(($E$14/195)-($L$14/260),0))*$O4)),0),0)</f>
        <v>0</v>
      </c>
      <c r="Q22" s="55">
        <f t="shared" ref="Q22:Q30" si="13">IF((COUNTA($E22:$F22)&gt;1),IF(($H22="DOJ"),MIN(($E$16/$O4),(($L$15/260)))*$O4,0),0)</f>
        <v>0</v>
      </c>
      <c r="R22" s="55">
        <f t="shared" ref="R22:R30" si="14">IF((COUNTA($E22:$F22)&gt;1),IF((H22="DOJ"),(((MAX(($E$16/$G$16)-($L$15/260),0))*$O4)),0),0)</f>
        <v>0</v>
      </c>
      <c r="S22" s="56" t="e">
        <f t="shared" si="4"/>
        <v>#DIV/0!</v>
      </c>
      <c r="T22" s="13"/>
      <c r="U22" s="28"/>
      <c r="V22" s="23"/>
      <c r="W22" s="195"/>
      <c r="X22" s="195"/>
      <c r="Y22" s="195"/>
      <c r="Z22" s="195"/>
      <c r="AA22" s="195"/>
      <c r="AB22" s="195"/>
      <c r="AC22" s="195"/>
      <c r="AD22" s="195"/>
      <c r="AE22" s="195"/>
      <c r="AF22" s="195"/>
      <c r="AG22" s="195"/>
      <c r="AH22" s="195"/>
      <c r="AI22" s="6"/>
    </row>
    <row r="23" spans="1:35" ht="17.45" customHeight="1" x14ac:dyDescent="0.25">
      <c r="A23" s="6"/>
      <c r="B23" s="23"/>
      <c r="C23" s="152"/>
      <c r="D23" s="152"/>
      <c r="E23" s="153"/>
      <c r="F23" s="153"/>
      <c r="G23" s="51" t="str">
        <f t="shared" si="5"/>
        <v/>
      </c>
      <c r="H23" s="158"/>
      <c r="I23" s="159"/>
      <c r="J23" s="171" t="str">
        <f t="shared" si="6"/>
        <v/>
      </c>
      <c r="K23" s="52">
        <f t="shared" si="7"/>
        <v>0</v>
      </c>
      <c r="L23" s="52">
        <f t="shared" si="8"/>
        <v>0</v>
      </c>
      <c r="M23" s="53">
        <f t="shared" si="9"/>
        <v>0</v>
      </c>
      <c r="N23" s="53">
        <f t="shared" si="10"/>
        <v>0</v>
      </c>
      <c r="O23" s="54">
        <f t="shared" si="11"/>
        <v>0</v>
      </c>
      <c r="P23" s="54">
        <f t="shared" si="12"/>
        <v>0</v>
      </c>
      <c r="Q23" s="55">
        <f t="shared" si="13"/>
        <v>0</v>
      </c>
      <c r="R23" s="55">
        <f t="shared" si="14"/>
        <v>0</v>
      </c>
      <c r="S23" s="56" t="e">
        <f t="shared" si="4"/>
        <v>#DIV/0!</v>
      </c>
      <c r="T23" s="13"/>
      <c r="U23" s="28"/>
      <c r="V23" s="23"/>
      <c r="W23" s="195"/>
      <c r="X23" s="195"/>
      <c r="Y23" s="195"/>
      <c r="Z23" s="195"/>
      <c r="AA23" s="195"/>
      <c r="AB23" s="195"/>
      <c r="AC23" s="195"/>
      <c r="AD23" s="195"/>
      <c r="AE23" s="195"/>
      <c r="AF23" s="195"/>
      <c r="AG23" s="195"/>
      <c r="AH23" s="195"/>
      <c r="AI23" s="6"/>
    </row>
    <row r="24" spans="1:35" ht="17.45" customHeight="1" x14ac:dyDescent="0.25">
      <c r="A24" s="6"/>
      <c r="B24" s="23"/>
      <c r="C24" s="154"/>
      <c r="D24" s="154"/>
      <c r="E24" s="155"/>
      <c r="F24" s="155"/>
      <c r="G24" s="51" t="str">
        <f t="shared" si="5"/>
        <v/>
      </c>
      <c r="H24" s="158"/>
      <c r="I24" s="159"/>
      <c r="J24" s="171" t="str">
        <f t="shared" si="6"/>
        <v/>
      </c>
      <c r="K24" s="52">
        <f t="shared" si="7"/>
        <v>0</v>
      </c>
      <c r="L24" s="52">
        <f t="shared" si="8"/>
        <v>0</v>
      </c>
      <c r="M24" s="53">
        <f t="shared" si="9"/>
        <v>0</v>
      </c>
      <c r="N24" s="53">
        <f t="shared" si="10"/>
        <v>0</v>
      </c>
      <c r="O24" s="54">
        <f t="shared" si="11"/>
        <v>0</v>
      </c>
      <c r="P24" s="54">
        <f t="shared" si="12"/>
        <v>0</v>
      </c>
      <c r="Q24" s="55">
        <f t="shared" si="13"/>
        <v>0</v>
      </c>
      <c r="R24" s="55">
        <f t="shared" si="14"/>
        <v>0</v>
      </c>
      <c r="S24" s="56" t="e">
        <f t="shared" si="4"/>
        <v>#DIV/0!</v>
      </c>
      <c r="T24" s="13"/>
      <c r="U24" s="28"/>
      <c r="V24" s="23"/>
      <c r="W24" s="195"/>
      <c r="X24" s="195"/>
      <c r="Y24" s="195"/>
      <c r="Z24" s="195"/>
      <c r="AA24" s="195"/>
      <c r="AB24" s="195"/>
      <c r="AC24" s="195"/>
      <c r="AD24" s="195"/>
      <c r="AE24" s="195"/>
      <c r="AF24" s="195"/>
      <c r="AG24" s="195"/>
      <c r="AH24" s="195"/>
      <c r="AI24" s="6"/>
    </row>
    <row r="25" spans="1:35" ht="17.45" customHeight="1" x14ac:dyDescent="0.25">
      <c r="A25" s="6"/>
      <c r="B25" s="23"/>
      <c r="C25" s="154"/>
      <c r="D25" s="154"/>
      <c r="E25" s="155"/>
      <c r="F25" s="155"/>
      <c r="G25" s="51" t="str">
        <f t="shared" si="5"/>
        <v/>
      </c>
      <c r="H25" s="158"/>
      <c r="I25" s="159"/>
      <c r="J25" s="171" t="str">
        <f t="shared" si="6"/>
        <v/>
      </c>
      <c r="K25" s="52">
        <f t="shared" si="7"/>
        <v>0</v>
      </c>
      <c r="L25" s="52">
        <f t="shared" si="8"/>
        <v>0</v>
      </c>
      <c r="M25" s="53">
        <f t="shared" si="9"/>
        <v>0</v>
      </c>
      <c r="N25" s="53">
        <f t="shared" si="10"/>
        <v>0</v>
      </c>
      <c r="O25" s="54">
        <f t="shared" si="11"/>
        <v>0</v>
      </c>
      <c r="P25" s="54">
        <f t="shared" si="12"/>
        <v>0</v>
      </c>
      <c r="Q25" s="55">
        <f t="shared" si="13"/>
        <v>0</v>
      </c>
      <c r="R25" s="55">
        <f t="shared" si="14"/>
        <v>0</v>
      </c>
      <c r="S25" s="56" t="e">
        <f t="shared" si="4"/>
        <v>#DIV/0!</v>
      </c>
      <c r="T25" s="13"/>
      <c r="U25" s="28"/>
      <c r="V25" s="23"/>
      <c r="W25" s="195"/>
      <c r="X25" s="195"/>
      <c r="Y25" s="195"/>
      <c r="Z25" s="195"/>
      <c r="AA25" s="195"/>
      <c r="AB25" s="195"/>
      <c r="AC25" s="195"/>
      <c r="AD25" s="195"/>
      <c r="AE25" s="195"/>
      <c r="AF25" s="195"/>
      <c r="AG25" s="195"/>
      <c r="AH25" s="195"/>
      <c r="AI25" s="6"/>
    </row>
    <row r="26" spans="1:35" s="73" customFormat="1" x14ac:dyDescent="0.25">
      <c r="A26" s="6"/>
      <c r="B26" s="23"/>
      <c r="C26" s="152"/>
      <c r="D26" s="152"/>
      <c r="E26" s="153"/>
      <c r="F26" s="153"/>
      <c r="G26" s="51" t="str">
        <f t="shared" si="5"/>
        <v/>
      </c>
      <c r="H26" s="158"/>
      <c r="I26" s="159"/>
      <c r="J26" s="171" t="str">
        <f t="shared" si="6"/>
        <v/>
      </c>
      <c r="K26" s="52">
        <f t="shared" si="7"/>
        <v>0</v>
      </c>
      <c r="L26" s="52">
        <f t="shared" si="8"/>
        <v>0</v>
      </c>
      <c r="M26" s="53">
        <f t="shared" si="9"/>
        <v>0</v>
      </c>
      <c r="N26" s="53">
        <f t="shared" si="10"/>
        <v>0</v>
      </c>
      <c r="O26" s="54">
        <f t="shared" si="11"/>
        <v>0</v>
      </c>
      <c r="P26" s="54">
        <f t="shared" si="12"/>
        <v>0</v>
      </c>
      <c r="Q26" s="55">
        <f t="shared" si="13"/>
        <v>0</v>
      </c>
      <c r="R26" s="55">
        <f t="shared" si="14"/>
        <v>0</v>
      </c>
      <c r="S26" s="56" t="e">
        <f t="shared" si="4"/>
        <v>#DIV/0!</v>
      </c>
      <c r="T26" s="13"/>
      <c r="U26" s="28"/>
      <c r="V26" s="23"/>
      <c r="W26" s="195"/>
      <c r="X26" s="195"/>
      <c r="Y26" s="195"/>
      <c r="Z26" s="195"/>
      <c r="AA26" s="195"/>
      <c r="AB26" s="195"/>
      <c r="AC26" s="195"/>
      <c r="AD26" s="195"/>
      <c r="AE26" s="195"/>
      <c r="AF26" s="195"/>
      <c r="AG26" s="195"/>
      <c r="AH26" s="195"/>
      <c r="AI26" s="62"/>
    </row>
    <row r="27" spans="1:35" x14ac:dyDescent="0.25">
      <c r="A27" s="6"/>
      <c r="B27" s="23"/>
      <c r="C27" s="152"/>
      <c r="D27" s="152"/>
      <c r="E27" s="153"/>
      <c r="F27" s="153"/>
      <c r="G27" s="51" t="str">
        <f t="shared" si="5"/>
        <v/>
      </c>
      <c r="H27" s="158"/>
      <c r="I27" s="159"/>
      <c r="J27" s="171" t="str">
        <f t="shared" si="6"/>
        <v/>
      </c>
      <c r="K27" s="52">
        <f t="shared" si="7"/>
        <v>0</v>
      </c>
      <c r="L27" s="52">
        <f t="shared" si="8"/>
        <v>0</v>
      </c>
      <c r="M27" s="53">
        <f t="shared" si="9"/>
        <v>0</v>
      </c>
      <c r="N27" s="53">
        <f t="shared" si="10"/>
        <v>0</v>
      </c>
      <c r="O27" s="54">
        <f t="shared" si="11"/>
        <v>0</v>
      </c>
      <c r="P27" s="54">
        <f t="shared" si="12"/>
        <v>0</v>
      </c>
      <c r="Q27" s="55">
        <f t="shared" si="13"/>
        <v>0</v>
      </c>
      <c r="R27" s="55">
        <f t="shared" si="14"/>
        <v>0</v>
      </c>
      <c r="S27" s="56" t="e">
        <f t="shared" si="4"/>
        <v>#DIV/0!</v>
      </c>
      <c r="T27" s="13"/>
      <c r="U27" s="28"/>
      <c r="V27" s="23"/>
      <c r="W27" s="37"/>
      <c r="X27" s="37"/>
      <c r="Y27" s="37"/>
      <c r="Z27" s="37"/>
      <c r="AA27" s="37"/>
      <c r="AB27" s="37"/>
      <c r="AC27" s="37"/>
      <c r="AD27" s="37"/>
      <c r="AE27" s="37"/>
      <c r="AF27" s="37"/>
      <c r="AG27" s="37"/>
      <c r="AH27" s="37"/>
      <c r="AI27" s="6"/>
    </row>
    <row r="28" spans="1:35" x14ac:dyDescent="0.25">
      <c r="A28" s="6"/>
      <c r="B28" s="23"/>
      <c r="C28" s="152"/>
      <c r="D28" s="152"/>
      <c r="E28" s="153"/>
      <c r="F28" s="153"/>
      <c r="G28" s="51" t="str">
        <f t="shared" si="5"/>
        <v/>
      </c>
      <c r="H28" s="158"/>
      <c r="I28" s="159"/>
      <c r="J28" s="171" t="str">
        <f t="shared" si="6"/>
        <v/>
      </c>
      <c r="K28" s="52">
        <f t="shared" si="7"/>
        <v>0</v>
      </c>
      <c r="L28" s="52">
        <f t="shared" si="8"/>
        <v>0</v>
      </c>
      <c r="M28" s="53">
        <f t="shared" si="9"/>
        <v>0</v>
      </c>
      <c r="N28" s="53">
        <f t="shared" si="10"/>
        <v>0</v>
      </c>
      <c r="O28" s="54">
        <f t="shared" si="11"/>
        <v>0</v>
      </c>
      <c r="P28" s="54">
        <f t="shared" si="12"/>
        <v>0</v>
      </c>
      <c r="Q28" s="55">
        <f t="shared" si="13"/>
        <v>0</v>
      </c>
      <c r="R28" s="55">
        <f t="shared" si="14"/>
        <v>0</v>
      </c>
      <c r="S28" s="56" t="e">
        <f t="shared" si="4"/>
        <v>#DIV/0!</v>
      </c>
      <c r="T28" s="13"/>
      <c r="U28" s="28"/>
      <c r="V28" s="23"/>
      <c r="W28" s="196" t="s">
        <v>26</v>
      </c>
      <c r="X28" s="197"/>
      <c r="Y28" s="197"/>
      <c r="Z28" s="197"/>
      <c r="AA28" s="197"/>
      <c r="AB28" s="197"/>
      <c r="AC28" s="7"/>
      <c r="AD28" s="7"/>
      <c r="AE28" s="7"/>
      <c r="AF28" s="6"/>
      <c r="AG28" s="6"/>
      <c r="AH28" s="6"/>
      <c r="AI28" s="6"/>
    </row>
    <row r="29" spans="1:35" ht="14.45" customHeight="1" x14ac:dyDescent="0.25">
      <c r="A29" s="6"/>
      <c r="B29" s="23"/>
      <c r="C29" s="154"/>
      <c r="D29" s="154"/>
      <c r="E29" s="155"/>
      <c r="F29" s="155"/>
      <c r="G29" s="51" t="str">
        <f t="shared" si="5"/>
        <v/>
      </c>
      <c r="H29" s="158"/>
      <c r="I29" s="159"/>
      <c r="J29" s="171" t="str">
        <f t="shared" si="6"/>
        <v/>
      </c>
      <c r="K29" s="52">
        <f t="shared" si="7"/>
        <v>0</v>
      </c>
      <c r="L29" s="52">
        <f t="shared" si="8"/>
        <v>0</v>
      </c>
      <c r="M29" s="53">
        <f t="shared" si="9"/>
        <v>0</v>
      </c>
      <c r="N29" s="53">
        <f t="shared" si="10"/>
        <v>0</v>
      </c>
      <c r="O29" s="54">
        <f t="shared" si="11"/>
        <v>0</v>
      </c>
      <c r="P29" s="54">
        <f t="shared" si="12"/>
        <v>0</v>
      </c>
      <c r="Q29" s="55">
        <f t="shared" si="13"/>
        <v>0</v>
      </c>
      <c r="R29" s="55">
        <f t="shared" si="14"/>
        <v>0</v>
      </c>
      <c r="S29" s="56" t="e">
        <f t="shared" si="4"/>
        <v>#DIV/0!</v>
      </c>
      <c r="T29" s="13"/>
      <c r="U29" s="28"/>
      <c r="V29" s="23"/>
      <c r="W29" s="74"/>
      <c r="X29" s="7"/>
      <c r="Y29" s="7"/>
      <c r="Z29" s="7"/>
      <c r="AA29" s="7"/>
      <c r="AB29" s="7"/>
      <c r="AC29" s="7"/>
      <c r="AD29" s="7"/>
      <c r="AE29" s="7"/>
      <c r="AF29" s="6"/>
      <c r="AG29" s="6"/>
      <c r="AH29" s="6"/>
      <c r="AI29" s="6"/>
    </row>
    <row r="30" spans="1:35" ht="14.45" customHeight="1" x14ac:dyDescent="0.25">
      <c r="A30" s="6"/>
      <c r="B30" s="23"/>
      <c r="C30" s="156"/>
      <c r="D30" s="156"/>
      <c r="E30" s="157"/>
      <c r="F30" s="157"/>
      <c r="G30" s="57" t="str">
        <f t="shared" si="5"/>
        <v/>
      </c>
      <c r="H30" s="160"/>
      <c r="I30" s="161"/>
      <c r="J30" s="172" t="str">
        <f t="shared" si="6"/>
        <v/>
      </c>
      <c r="K30" s="58">
        <f t="shared" si="7"/>
        <v>0</v>
      </c>
      <c r="L30" s="58">
        <f>S16</f>
        <v>0</v>
      </c>
      <c r="M30" s="59">
        <f t="shared" si="9"/>
        <v>0</v>
      </c>
      <c r="N30" s="59">
        <f t="shared" si="10"/>
        <v>0</v>
      </c>
      <c r="O30" s="60">
        <f t="shared" si="11"/>
        <v>0</v>
      </c>
      <c r="P30" s="60">
        <f t="shared" si="12"/>
        <v>0</v>
      </c>
      <c r="Q30" s="61">
        <f t="shared" si="13"/>
        <v>0</v>
      </c>
      <c r="R30" s="61">
        <f t="shared" si="14"/>
        <v>0</v>
      </c>
      <c r="S30" s="56" t="e">
        <f t="shared" si="4"/>
        <v>#DIV/0!</v>
      </c>
      <c r="T30" s="13"/>
      <c r="U30" s="28"/>
      <c r="V30" s="23"/>
      <c r="W30" s="99"/>
      <c r="X30" s="7"/>
      <c r="Y30" s="7"/>
      <c r="Z30" s="7"/>
      <c r="AA30" s="7"/>
      <c r="AB30" s="7"/>
      <c r="AC30" s="7"/>
      <c r="AD30" s="7"/>
      <c r="AE30" s="7"/>
      <c r="AF30" s="6"/>
      <c r="AG30" s="6"/>
      <c r="AH30" s="6"/>
      <c r="AI30" s="6"/>
    </row>
    <row r="31" spans="1:35" ht="14.45" customHeight="1" x14ac:dyDescent="0.25">
      <c r="A31" s="62"/>
      <c r="B31" s="63"/>
      <c r="C31" s="64"/>
      <c r="D31" s="65"/>
      <c r="E31" s="66"/>
      <c r="F31" s="65"/>
      <c r="G31" s="176">
        <f>SUM(G21:G30)</f>
        <v>0</v>
      </c>
      <c r="H31" s="65"/>
      <c r="I31" s="174">
        <f>SUM(I21:I30)</f>
        <v>0</v>
      </c>
      <c r="J31" s="173">
        <f>SUM(J21:J30)</f>
        <v>0</v>
      </c>
      <c r="K31" s="67">
        <f>R17</f>
        <v>0</v>
      </c>
      <c r="L31" s="68">
        <f>S17</f>
        <v>0</v>
      </c>
      <c r="M31" s="69">
        <f t="shared" ref="M31:R31" si="15">SUM(M21:M30)</f>
        <v>0</v>
      </c>
      <c r="N31" s="53">
        <f t="shared" si="15"/>
        <v>0</v>
      </c>
      <c r="O31" s="54">
        <f t="shared" si="15"/>
        <v>0</v>
      </c>
      <c r="P31" s="54">
        <f t="shared" si="15"/>
        <v>0</v>
      </c>
      <c r="Q31" s="70">
        <f t="shared" si="15"/>
        <v>0</v>
      </c>
      <c r="R31" s="55">
        <f t="shared" si="15"/>
        <v>0</v>
      </c>
      <c r="S31" s="55"/>
      <c r="T31" s="71"/>
      <c r="U31" s="72"/>
      <c r="V31" s="63"/>
      <c r="W31" s="62"/>
      <c r="X31" s="6"/>
      <c r="Y31" s="6"/>
      <c r="Z31" s="6"/>
      <c r="AA31" s="6"/>
      <c r="AB31" s="6"/>
      <c r="AC31" s="6"/>
      <c r="AD31" s="6"/>
      <c r="AE31" s="6"/>
      <c r="AF31" s="6"/>
      <c r="AG31" s="6"/>
      <c r="AH31" s="6"/>
      <c r="AI31" s="6"/>
    </row>
    <row r="32" spans="1:35" x14ac:dyDescent="0.25">
      <c r="A32" s="6"/>
      <c r="B32" s="23"/>
      <c r="C32" s="133" t="s">
        <v>24</v>
      </c>
      <c r="D32" s="134"/>
      <c r="E32" s="135" t="s">
        <v>69</v>
      </c>
      <c r="F32" s="136"/>
      <c r="G32" s="136"/>
      <c r="H32" s="137" t="s">
        <v>68</v>
      </c>
      <c r="I32" s="135" t="s">
        <v>25</v>
      </c>
      <c r="J32" s="135"/>
      <c r="K32" s="11"/>
      <c r="L32" s="11"/>
      <c r="M32" s="11"/>
      <c r="N32" s="11"/>
      <c r="O32" s="11"/>
      <c r="P32" s="12"/>
      <c r="Q32" s="12"/>
      <c r="R32" s="12"/>
      <c r="S32" s="12"/>
      <c r="T32" s="13"/>
      <c r="U32" s="28"/>
      <c r="V32" s="23"/>
      <c r="W32" s="80"/>
      <c r="X32" s="80"/>
      <c r="Y32" s="80"/>
      <c r="Z32" s="80"/>
      <c r="AA32" s="80"/>
      <c r="AB32" s="80"/>
      <c r="AC32" s="80"/>
      <c r="AD32" s="80"/>
      <c r="AE32" s="80"/>
      <c r="AF32" s="80"/>
      <c r="AG32" s="80"/>
      <c r="AH32" s="80"/>
      <c r="AI32" s="80"/>
    </row>
    <row r="33" spans="1:35" s="118" customFormat="1" ht="33" customHeight="1" x14ac:dyDescent="0.25">
      <c r="A33" s="109"/>
      <c r="B33" s="110"/>
      <c r="C33" s="111" t="s">
        <v>87</v>
      </c>
      <c r="D33" s="112"/>
      <c r="E33" s="185"/>
      <c r="F33" s="189"/>
      <c r="G33" s="189"/>
      <c r="H33" s="179"/>
      <c r="I33" s="201"/>
      <c r="J33" s="201"/>
      <c r="K33" s="113"/>
      <c r="L33" s="113"/>
      <c r="M33" s="113"/>
      <c r="N33" s="113"/>
      <c r="O33" s="113"/>
      <c r="P33" s="114"/>
      <c r="Q33" s="114"/>
      <c r="R33" s="114"/>
      <c r="S33" s="114"/>
      <c r="T33" s="115"/>
      <c r="U33" s="116"/>
      <c r="V33" s="110"/>
      <c r="W33" s="182"/>
      <c r="X33" s="182"/>
      <c r="Y33" s="182"/>
      <c r="Z33" s="182"/>
      <c r="AA33" s="182"/>
      <c r="AB33" s="182"/>
      <c r="AC33" s="182"/>
      <c r="AD33" s="182"/>
      <c r="AE33" s="117"/>
      <c r="AF33" s="117"/>
      <c r="AG33" s="117"/>
      <c r="AH33" s="117"/>
      <c r="AI33" s="117"/>
    </row>
    <row r="34" spans="1:35" s="118" customFormat="1" ht="33" customHeight="1" x14ac:dyDescent="0.25">
      <c r="A34" s="109"/>
      <c r="B34" s="110"/>
      <c r="C34" s="200" t="s">
        <v>95</v>
      </c>
      <c r="D34" s="200"/>
      <c r="E34" s="185"/>
      <c r="F34" s="185"/>
      <c r="G34" s="185"/>
      <c r="H34" s="179"/>
      <c r="I34" s="201"/>
      <c r="J34" s="201"/>
      <c r="K34" s="113"/>
      <c r="L34" s="113"/>
      <c r="M34" s="113"/>
      <c r="N34" s="113"/>
      <c r="O34" s="113"/>
      <c r="P34" s="114"/>
      <c r="Q34" s="114"/>
      <c r="R34" s="114"/>
      <c r="S34" s="114"/>
      <c r="T34" s="115"/>
      <c r="U34" s="116"/>
      <c r="V34" s="110"/>
      <c r="W34" s="182"/>
      <c r="X34" s="182"/>
      <c r="Y34" s="182"/>
      <c r="Z34" s="182"/>
      <c r="AA34" s="182"/>
      <c r="AB34" s="182"/>
      <c r="AC34" s="182"/>
      <c r="AD34" s="182"/>
      <c r="AE34" s="117"/>
      <c r="AF34" s="117"/>
      <c r="AG34" s="117"/>
      <c r="AH34" s="117"/>
      <c r="AI34" s="117"/>
    </row>
    <row r="35" spans="1:35" s="118" customFormat="1" ht="33" customHeight="1" x14ac:dyDescent="0.25">
      <c r="A35" s="109"/>
      <c r="B35" s="110"/>
      <c r="C35" s="177" t="s">
        <v>96</v>
      </c>
      <c r="D35" s="177"/>
      <c r="E35" s="180"/>
      <c r="F35" s="180"/>
      <c r="G35" s="180"/>
      <c r="H35" s="179"/>
      <c r="I35" s="181"/>
      <c r="J35" s="181"/>
      <c r="K35" s="113"/>
      <c r="L35" s="113"/>
      <c r="M35" s="113"/>
      <c r="N35" s="113"/>
      <c r="O35" s="113"/>
      <c r="P35" s="114"/>
      <c r="Q35" s="114"/>
      <c r="R35" s="114"/>
      <c r="S35" s="114"/>
      <c r="T35" s="115"/>
      <c r="U35" s="116"/>
      <c r="V35" s="110"/>
      <c r="W35" s="182"/>
      <c r="X35" s="182"/>
      <c r="Y35" s="182"/>
      <c r="Z35" s="182"/>
      <c r="AA35" s="182"/>
      <c r="AB35" s="182"/>
      <c r="AC35" s="182"/>
      <c r="AD35" s="182"/>
      <c r="AE35" s="117"/>
      <c r="AF35" s="117"/>
      <c r="AG35" s="117"/>
      <c r="AH35" s="117"/>
      <c r="AI35" s="117"/>
    </row>
    <row r="36" spans="1:35" s="118" customFormat="1" ht="33" customHeight="1" x14ac:dyDescent="0.25">
      <c r="A36" s="109"/>
      <c r="B36" s="110"/>
      <c r="C36" s="111" t="s">
        <v>79</v>
      </c>
      <c r="D36" s="112"/>
      <c r="E36" s="186"/>
      <c r="F36" s="186"/>
      <c r="G36" s="186"/>
      <c r="H36" s="178"/>
      <c r="I36" s="202"/>
      <c r="J36" s="202"/>
      <c r="K36" s="119"/>
      <c r="L36" s="119"/>
      <c r="M36" s="119"/>
      <c r="N36" s="119"/>
      <c r="O36" s="119"/>
      <c r="P36" s="120"/>
      <c r="Q36" s="114"/>
      <c r="R36" s="114"/>
      <c r="S36" s="114"/>
      <c r="T36" s="115"/>
      <c r="U36" s="116"/>
      <c r="V36" s="110"/>
      <c r="W36" s="182"/>
      <c r="X36" s="182"/>
      <c r="Y36" s="182"/>
      <c r="Z36" s="182"/>
      <c r="AA36" s="182"/>
      <c r="AB36" s="182"/>
      <c r="AC36" s="182"/>
      <c r="AD36" s="182"/>
      <c r="AE36" s="117"/>
      <c r="AF36" s="117"/>
      <c r="AG36" s="117"/>
      <c r="AH36" s="117"/>
      <c r="AI36" s="117"/>
    </row>
    <row r="37" spans="1:35" ht="16.5" thickBot="1" x14ac:dyDescent="0.3">
      <c r="A37" s="6"/>
      <c r="B37" s="76"/>
      <c r="C37" s="8"/>
      <c r="D37" s="9"/>
      <c r="E37" s="10"/>
      <c r="F37" s="9"/>
      <c r="G37" s="9"/>
      <c r="H37" s="9"/>
      <c r="I37" s="9"/>
      <c r="J37" s="9"/>
      <c r="K37" s="44"/>
      <c r="L37" s="44"/>
      <c r="M37" s="44"/>
      <c r="N37" s="44"/>
      <c r="O37" s="44"/>
      <c r="P37" s="75"/>
      <c r="Q37" s="12"/>
      <c r="R37" s="12"/>
      <c r="S37" s="12"/>
      <c r="T37" s="13"/>
      <c r="U37" s="77"/>
      <c r="V37" s="23"/>
      <c r="W37" s="182"/>
      <c r="X37" s="182"/>
      <c r="Y37" s="182"/>
      <c r="Z37" s="182"/>
      <c r="AA37" s="182"/>
      <c r="AB37" s="182"/>
      <c r="AC37" s="182"/>
      <c r="AD37" s="182"/>
      <c r="AE37" s="80"/>
      <c r="AF37" s="80"/>
      <c r="AG37" s="80"/>
      <c r="AH37" s="80"/>
      <c r="AI37" s="80"/>
    </row>
    <row r="38" spans="1:35" ht="16.5" thickTop="1" x14ac:dyDescent="0.25">
      <c r="A38" s="7"/>
      <c r="B38" s="78"/>
      <c r="C38" s="79"/>
      <c r="D38" s="17"/>
      <c r="E38" s="18"/>
      <c r="F38" s="17"/>
      <c r="G38" s="17"/>
      <c r="H38" s="17"/>
      <c r="I38" s="17"/>
      <c r="J38" s="17"/>
      <c r="K38" s="19"/>
      <c r="L38" s="19"/>
      <c r="M38" s="19"/>
      <c r="N38" s="19"/>
      <c r="O38" s="19"/>
      <c r="P38" s="20"/>
      <c r="Q38" s="20"/>
      <c r="R38" s="20"/>
      <c r="S38" s="20"/>
      <c r="T38" s="21"/>
      <c r="U38" s="78"/>
      <c r="V38" s="7"/>
      <c r="W38" s="182"/>
      <c r="X38" s="182"/>
      <c r="Y38" s="182"/>
      <c r="Z38" s="182"/>
      <c r="AA38" s="182"/>
      <c r="AB38" s="182"/>
      <c r="AC38" s="182"/>
      <c r="AD38" s="182"/>
      <c r="AE38" s="80"/>
      <c r="AF38" s="80"/>
      <c r="AG38" s="80"/>
      <c r="AH38" s="80"/>
      <c r="AI38" s="80"/>
    </row>
    <row r="39" spans="1:35" x14ac:dyDescent="0.25">
      <c r="A39" s="7"/>
      <c r="B39" s="7" t="s">
        <v>76</v>
      </c>
      <c r="C39" s="99" t="s">
        <v>81</v>
      </c>
      <c r="D39" s="9"/>
      <c r="E39" s="10"/>
      <c r="F39" s="9"/>
      <c r="G39" s="9"/>
      <c r="H39" s="9"/>
      <c r="I39" s="9"/>
      <c r="J39" s="9"/>
      <c r="K39" s="11"/>
      <c r="L39" s="11"/>
      <c r="M39" s="11"/>
      <c r="N39" s="11"/>
      <c r="O39" s="11"/>
      <c r="P39" s="12"/>
      <c r="Q39" s="12"/>
      <c r="R39" s="12"/>
      <c r="S39" s="12"/>
      <c r="T39" s="13"/>
      <c r="U39" s="7"/>
      <c r="V39" s="7"/>
      <c r="W39" s="182"/>
      <c r="X39" s="182"/>
      <c r="Y39" s="182"/>
      <c r="Z39" s="182"/>
      <c r="AA39" s="182"/>
      <c r="AB39" s="182"/>
      <c r="AC39" s="182"/>
      <c r="AD39" s="182"/>
      <c r="AE39" s="80"/>
      <c r="AF39" s="80"/>
      <c r="AG39" s="80"/>
      <c r="AH39" s="80"/>
      <c r="AI39" s="80"/>
    </row>
    <row r="40" spans="1:35" x14ac:dyDescent="0.25">
      <c r="A40" s="7"/>
      <c r="B40" s="7"/>
      <c r="C40" s="122" t="s">
        <v>80</v>
      </c>
      <c r="D40" s="9"/>
      <c r="E40" s="10"/>
      <c r="F40" s="9"/>
      <c r="G40" s="9"/>
      <c r="H40" s="9"/>
      <c r="I40" s="9"/>
      <c r="J40" s="9"/>
      <c r="K40" s="11"/>
      <c r="L40" s="11"/>
      <c r="M40" s="11"/>
      <c r="N40" s="11"/>
      <c r="O40" s="11"/>
      <c r="P40" s="12"/>
      <c r="Q40" s="12"/>
      <c r="R40" s="12"/>
      <c r="S40" s="12"/>
      <c r="T40" s="13"/>
      <c r="U40" s="7"/>
      <c r="V40" s="7"/>
      <c r="W40" s="182"/>
      <c r="X40" s="182"/>
      <c r="Y40" s="182"/>
      <c r="Z40" s="182"/>
      <c r="AA40" s="182"/>
      <c r="AB40" s="182"/>
      <c r="AC40" s="182"/>
      <c r="AD40" s="182"/>
      <c r="AE40" s="80"/>
      <c r="AF40" s="80"/>
      <c r="AG40" s="80"/>
      <c r="AH40" s="80"/>
      <c r="AI40" s="80"/>
    </row>
    <row r="41" spans="1:35" x14ac:dyDescent="0.25">
      <c r="A41" s="6"/>
      <c r="B41" s="7" t="s">
        <v>76</v>
      </c>
      <c r="C41" s="123" t="s">
        <v>82</v>
      </c>
      <c r="D41" s="14"/>
      <c r="E41" s="10"/>
      <c r="F41" s="9"/>
      <c r="G41" s="9"/>
      <c r="H41" s="9"/>
      <c r="I41" s="9"/>
      <c r="J41" s="9"/>
      <c r="K41" s="11"/>
      <c r="L41" s="11"/>
      <c r="M41" s="11"/>
      <c r="N41" s="11"/>
      <c r="O41" s="11"/>
      <c r="P41" s="12"/>
      <c r="Q41" s="12"/>
      <c r="R41" s="12"/>
      <c r="S41" s="12"/>
      <c r="T41" s="13"/>
      <c r="U41" s="7"/>
      <c r="V41" s="7"/>
      <c r="W41" s="182"/>
      <c r="X41" s="182"/>
      <c r="Y41" s="182"/>
      <c r="Z41" s="182"/>
      <c r="AA41" s="182"/>
      <c r="AB41" s="182"/>
      <c r="AC41" s="182"/>
      <c r="AD41" s="182"/>
    </row>
    <row r="42" spans="1:35" x14ac:dyDescent="0.25">
      <c r="A42" s="6"/>
      <c r="B42" s="7" t="s">
        <v>76</v>
      </c>
      <c r="C42" s="124" t="s">
        <v>83</v>
      </c>
      <c r="D42" s="98"/>
      <c r="E42" s="10"/>
      <c r="F42" s="9"/>
      <c r="G42" s="9"/>
      <c r="H42" s="9"/>
      <c r="I42" s="9"/>
      <c r="J42" s="9"/>
      <c r="K42" s="11"/>
      <c r="L42" s="11"/>
      <c r="M42" s="11"/>
      <c r="N42" s="11"/>
      <c r="O42" s="11"/>
      <c r="P42" s="12"/>
      <c r="Q42" s="12"/>
      <c r="R42" s="12"/>
      <c r="S42" s="12"/>
      <c r="T42" s="13"/>
      <c r="U42" s="7"/>
      <c r="V42" s="7"/>
      <c r="W42" s="182"/>
      <c r="X42" s="182"/>
      <c r="Y42" s="182"/>
      <c r="Z42" s="182"/>
      <c r="AA42" s="182"/>
      <c r="AB42" s="182"/>
      <c r="AC42" s="182"/>
      <c r="AD42" s="182"/>
    </row>
    <row r="43" spans="1:35" x14ac:dyDescent="0.25">
      <c r="A43" s="6"/>
      <c r="B43" s="7"/>
      <c r="C43" s="124"/>
      <c r="D43" s="98"/>
      <c r="E43" s="10"/>
      <c r="F43" s="9"/>
      <c r="G43" s="9"/>
      <c r="H43" s="9"/>
      <c r="I43" s="9"/>
      <c r="J43" s="9"/>
      <c r="K43" s="11"/>
      <c r="L43" s="11"/>
      <c r="M43" s="11"/>
      <c r="N43" s="11"/>
      <c r="O43" s="11"/>
      <c r="P43" s="12"/>
      <c r="Q43" s="12"/>
      <c r="R43" s="12"/>
      <c r="S43" s="12"/>
      <c r="T43" s="13"/>
      <c r="U43" s="7"/>
      <c r="V43" s="7"/>
      <c r="W43" s="182"/>
      <c r="X43" s="182"/>
      <c r="Y43" s="182"/>
      <c r="Z43" s="182"/>
      <c r="AA43" s="182"/>
      <c r="AB43" s="182"/>
      <c r="AC43" s="182"/>
      <c r="AD43" s="182"/>
    </row>
    <row r="44" spans="1:35" x14ac:dyDescent="0.25">
      <c r="A44" s="6"/>
      <c r="B44" s="125" t="s">
        <v>27</v>
      </c>
      <c r="C44" s="82"/>
      <c r="D44" s="46"/>
      <c r="E44" s="45"/>
      <c r="F44" s="46"/>
      <c r="G44" s="46"/>
      <c r="H44" s="46"/>
      <c r="I44" s="46"/>
      <c r="J44" s="46"/>
      <c r="K44" s="47"/>
      <c r="L44" s="47"/>
      <c r="M44" s="47"/>
      <c r="N44" s="47"/>
      <c r="O44" s="47"/>
      <c r="P44" s="83"/>
      <c r="Q44" s="83"/>
      <c r="R44" s="83"/>
      <c r="S44" s="83"/>
      <c r="T44" s="84"/>
      <c r="U44" s="81"/>
      <c r="V44" s="81"/>
      <c r="W44" s="182"/>
      <c r="X44" s="182"/>
      <c r="Y44" s="182"/>
      <c r="Z44" s="182"/>
      <c r="AA44" s="182"/>
      <c r="AB44" s="182"/>
      <c r="AC44" s="182"/>
      <c r="AD44" s="182"/>
    </row>
    <row r="45" spans="1:35" x14ac:dyDescent="0.25">
      <c r="A45" s="6"/>
      <c r="B45" s="198"/>
      <c r="C45" s="198"/>
      <c r="D45" s="198"/>
      <c r="E45" s="198"/>
      <c r="F45" s="198"/>
      <c r="G45" s="198"/>
      <c r="H45" s="198"/>
      <c r="I45" s="198"/>
      <c r="J45" s="198"/>
      <c r="K45" s="198"/>
      <c r="L45" s="198"/>
      <c r="M45" s="198"/>
      <c r="N45" s="198"/>
      <c r="O45" s="198"/>
      <c r="P45" s="198"/>
      <c r="Q45" s="198"/>
      <c r="R45" s="198"/>
      <c r="S45" s="198"/>
      <c r="T45" s="198"/>
      <c r="U45" s="198"/>
      <c r="V45" s="198"/>
      <c r="W45" s="182"/>
      <c r="X45" s="182"/>
      <c r="Y45" s="182"/>
      <c r="Z45" s="182"/>
      <c r="AA45" s="182"/>
      <c r="AB45" s="182"/>
      <c r="AC45" s="182"/>
      <c r="AD45" s="182"/>
    </row>
    <row r="46" spans="1:35" x14ac:dyDescent="0.25">
      <c r="A46" s="6"/>
      <c r="B46" s="199"/>
      <c r="C46" s="199"/>
      <c r="D46" s="199"/>
      <c r="E46" s="199"/>
      <c r="F46" s="199"/>
      <c r="G46" s="199"/>
      <c r="H46" s="199"/>
      <c r="I46" s="199"/>
      <c r="J46" s="199"/>
      <c r="K46" s="199"/>
      <c r="L46" s="199"/>
      <c r="M46" s="199"/>
      <c r="N46" s="199"/>
      <c r="O46" s="199"/>
      <c r="P46" s="199"/>
      <c r="Q46" s="199"/>
      <c r="R46" s="199"/>
      <c r="S46" s="199"/>
      <c r="T46" s="199"/>
      <c r="U46" s="199"/>
      <c r="V46" s="199"/>
      <c r="W46" s="182"/>
      <c r="X46" s="182"/>
      <c r="Y46" s="182"/>
      <c r="Z46" s="182"/>
      <c r="AA46" s="182"/>
      <c r="AB46" s="182"/>
      <c r="AC46" s="182"/>
      <c r="AD46" s="182"/>
    </row>
    <row r="47" spans="1:35" x14ac:dyDescent="0.25">
      <c r="A47" s="6"/>
      <c r="B47" s="199"/>
      <c r="C47" s="199"/>
      <c r="D47" s="199"/>
      <c r="E47" s="199"/>
      <c r="F47" s="199"/>
      <c r="G47" s="199"/>
      <c r="H47" s="199"/>
      <c r="I47" s="199"/>
      <c r="J47" s="199"/>
      <c r="K47" s="199"/>
      <c r="L47" s="199"/>
      <c r="M47" s="199"/>
      <c r="N47" s="199"/>
      <c r="O47" s="199"/>
      <c r="P47" s="199"/>
      <c r="Q47" s="199"/>
      <c r="R47" s="199"/>
      <c r="S47" s="199"/>
      <c r="T47" s="199"/>
      <c r="U47" s="199"/>
      <c r="V47" s="199"/>
      <c r="W47" s="182"/>
      <c r="X47" s="182"/>
      <c r="Y47" s="182"/>
      <c r="Z47" s="182"/>
      <c r="AA47" s="182"/>
      <c r="AB47" s="182"/>
      <c r="AC47" s="182"/>
      <c r="AD47" s="182"/>
    </row>
    <row r="48" spans="1:35" x14ac:dyDescent="0.25">
      <c r="A48" s="6"/>
      <c r="B48" s="199"/>
      <c r="C48" s="199"/>
      <c r="D48" s="199"/>
      <c r="E48" s="199"/>
      <c r="F48" s="199"/>
      <c r="G48" s="199"/>
      <c r="H48" s="199"/>
      <c r="I48" s="199"/>
      <c r="J48" s="199"/>
      <c r="K48" s="199"/>
      <c r="L48" s="199"/>
      <c r="M48" s="199"/>
      <c r="N48" s="199"/>
      <c r="O48" s="199"/>
      <c r="P48" s="199"/>
      <c r="Q48" s="199"/>
      <c r="R48" s="199"/>
      <c r="S48" s="199"/>
      <c r="T48" s="199"/>
      <c r="U48" s="199"/>
      <c r="V48" s="199"/>
      <c r="W48" s="182"/>
      <c r="X48" s="182"/>
      <c r="Y48" s="182"/>
      <c r="Z48" s="182"/>
      <c r="AA48" s="182"/>
      <c r="AB48" s="182"/>
      <c r="AC48" s="182"/>
      <c r="AD48" s="182"/>
    </row>
    <row r="49" spans="1:30" x14ac:dyDescent="0.25">
      <c r="A49" s="6"/>
      <c r="B49" s="199"/>
      <c r="C49" s="199"/>
      <c r="D49" s="199"/>
      <c r="E49" s="199"/>
      <c r="F49" s="199"/>
      <c r="G49" s="199"/>
      <c r="H49" s="199"/>
      <c r="I49" s="199"/>
      <c r="J49" s="199"/>
      <c r="K49" s="199"/>
      <c r="L49" s="199"/>
      <c r="M49" s="199"/>
      <c r="N49" s="199"/>
      <c r="O49" s="199"/>
      <c r="P49" s="199"/>
      <c r="Q49" s="199"/>
      <c r="R49" s="199"/>
      <c r="S49" s="199"/>
      <c r="T49" s="199"/>
      <c r="U49" s="199"/>
      <c r="V49" s="199"/>
      <c r="W49" s="182"/>
      <c r="X49" s="182"/>
      <c r="Y49" s="182"/>
      <c r="Z49" s="182"/>
      <c r="AA49" s="182"/>
      <c r="AB49" s="182"/>
      <c r="AC49" s="182"/>
      <c r="AD49" s="182"/>
    </row>
    <row r="50" spans="1:30" x14ac:dyDescent="0.25">
      <c r="A50" s="6"/>
      <c r="B50" s="199"/>
      <c r="C50" s="199"/>
      <c r="D50" s="199"/>
      <c r="E50" s="199"/>
      <c r="F50" s="199"/>
      <c r="G50" s="199"/>
      <c r="H50" s="199"/>
      <c r="I50" s="199"/>
      <c r="J50" s="199"/>
      <c r="K50" s="199"/>
      <c r="L50" s="199"/>
      <c r="M50" s="199"/>
      <c r="N50" s="199"/>
      <c r="O50" s="199"/>
      <c r="P50" s="199"/>
      <c r="Q50" s="199"/>
      <c r="R50" s="199"/>
      <c r="S50" s="199"/>
      <c r="T50" s="199"/>
      <c r="U50" s="199"/>
      <c r="V50" s="199"/>
      <c r="W50" s="182"/>
      <c r="X50" s="182"/>
      <c r="Y50" s="182"/>
      <c r="Z50" s="182"/>
      <c r="AA50" s="182"/>
      <c r="AB50" s="182"/>
      <c r="AC50" s="182"/>
      <c r="AD50" s="182"/>
    </row>
    <row r="51" spans="1:30" x14ac:dyDescent="0.25">
      <c r="B51" s="85"/>
      <c r="C51" s="85"/>
      <c r="D51" s="85"/>
      <c r="E51" s="85"/>
      <c r="F51" s="85"/>
      <c r="G51" s="85"/>
      <c r="H51" s="85"/>
      <c r="I51" s="85"/>
      <c r="J51" s="85"/>
      <c r="K51" s="86"/>
      <c r="L51" s="86"/>
      <c r="M51" s="86"/>
      <c r="N51" s="86"/>
      <c r="O51" s="86"/>
      <c r="P51" s="86"/>
      <c r="Q51" s="86"/>
      <c r="R51" s="86"/>
      <c r="S51" s="86"/>
      <c r="T51" s="86"/>
      <c r="U51" s="87"/>
      <c r="W51" s="182"/>
      <c r="X51" s="182"/>
      <c r="Y51" s="182"/>
      <c r="Z51" s="182"/>
      <c r="AA51" s="182"/>
      <c r="AB51" s="182"/>
      <c r="AC51" s="182"/>
      <c r="AD51" s="182"/>
    </row>
    <row r="52" spans="1:30" x14ac:dyDescent="0.25">
      <c r="K52" s="89"/>
      <c r="L52" s="89"/>
      <c r="M52" s="89"/>
      <c r="N52" s="89"/>
      <c r="O52" s="89"/>
      <c r="P52" s="89"/>
      <c r="Q52" s="89"/>
      <c r="R52" s="89"/>
      <c r="S52" s="89"/>
      <c r="T52" s="89"/>
      <c r="U52" s="90"/>
      <c r="W52" s="182"/>
      <c r="X52" s="182"/>
      <c r="Y52" s="182"/>
      <c r="Z52" s="182"/>
      <c r="AA52" s="182"/>
      <c r="AB52" s="182"/>
      <c r="AC52" s="182"/>
      <c r="AD52" s="182"/>
    </row>
    <row r="53" spans="1:30" ht="23.25" x14ac:dyDescent="0.25">
      <c r="J53" s="138"/>
      <c r="K53" s="89"/>
      <c r="L53" s="89"/>
      <c r="M53" s="89"/>
      <c r="N53" s="89"/>
      <c r="O53" s="89"/>
      <c r="P53" s="89"/>
      <c r="Q53" s="89"/>
      <c r="R53" s="89"/>
      <c r="S53" s="89"/>
      <c r="T53" s="89"/>
      <c r="U53" s="90"/>
      <c r="W53" s="182"/>
      <c r="X53" s="182"/>
      <c r="Y53" s="182"/>
      <c r="Z53" s="182"/>
      <c r="AA53" s="182"/>
      <c r="AB53" s="182"/>
      <c r="AC53" s="182"/>
      <c r="AD53" s="182"/>
    </row>
    <row r="54" spans="1:30" ht="23.25" x14ac:dyDescent="0.25">
      <c r="J54" s="138"/>
      <c r="K54" s="89"/>
      <c r="L54" s="89"/>
      <c r="M54" s="89"/>
      <c r="N54" s="89"/>
      <c r="O54" s="89"/>
      <c r="P54" s="89"/>
      <c r="Q54" s="89"/>
      <c r="R54" s="89"/>
      <c r="S54" s="89"/>
      <c r="T54" s="89"/>
      <c r="U54" s="90"/>
      <c r="W54" s="182"/>
      <c r="X54" s="182"/>
      <c r="Y54" s="182"/>
      <c r="Z54" s="182"/>
      <c r="AA54" s="182"/>
      <c r="AB54" s="182"/>
      <c r="AC54" s="182"/>
      <c r="AD54" s="182"/>
    </row>
    <row r="55" spans="1:30" ht="23.25" x14ac:dyDescent="0.25">
      <c r="J55" s="138"/>
      <c r="K55" s="89"/>
      <c r="L55" s="89"/>
      <c r="M55" s="89"/>
      <c r="N55" s="89"/>
      <c r="O55" s="89"/>
      <c r="P55" s="89"/>
      <c r="Q55" s="89"/>
      <c r="R55" s="89"/>
      <c r="S55" s="89"/>
      <c r="T55" s="89"/>
      <c r="U55" s="90"/>
      <c r="W55" s="182"/>
      <c r="X55" s="182"/>
      <c r="Y55" s="182"/>
      <c r="Z55" s="182"/>
      <c r="AA55" s="182"/>
      <c r="AB55" s="182"/>
      <c r="AC55" s="182"/>
      <c r="AD55" s="182"/>
    </row>
    <row r="56" spans="1:30" ht="23.25" x14ac:dyDescent="0.25">
      <c r="J56" s="138"/>
      <c r="K56" s="89"/>
      <c r="L56" s="89"/>
      <c r="M56" s="89"/>
      <c r="N56" s="89"/>
      <c r="O56" s="89"/>
      <c r="P56" s="89"/>
      <c r="Q56" s="89"/>
      <c r="R56" s="89"/>
      <c r="S56" s="89"/>
      <c r="T56" s="89"/>
      <c r="U56" s="90"/>
      <c r="W56" s="182"/>
      <c r="X56" s="182"/>
      <c r="Y56" s="182"/>
      <c r="Z56" s="182"/>
      <c r="AA56" s="182"/>
      <c r="AB56" s="182"/>
      <c r="AC56" s="182"/>
      <c r="AD56" s="182"/>
    </row>
    <row r="57" spans="1:30" ht="23.25" x14ac:dyDescent="0.25">
      <c r="J57" s="138"/>
      <c r="K57" s="89"/>
      <c r="L57" s="89"/>
      <c r="M57" s="89"/>
      <c r="N57" s="89"/>
      <c r="O57" s="89"/>
      <c r="P57" s="89"/>
      <c r="Q57" s="89"/>
      <c r="R57" s="89"/>
      <c r="S57" s="89"/>
      <c r="T57" s="89"/>
      <c r="U57" s="90"/>
      <c r="W57" s="182"/>
      <c r="X57" s="182"/>
      <c r="Y57" s="182"/>
      <c r="Z57" s="182"/>
      <c r="AA57" s="182"/>
      <c r="AB57" s="182"/>
      <c r="AC57" s="182"/>
      <c r="AD57" s="182"/>
    </row>
    <row r="58" spans="1:30" ht="23.25" x14ac:dyDescent="0.25">
      <c r="J58" s="138"/>
      <c r="K58" s="89"/>
      <c r="L58" s="89"/>
      <c r="M58" s="89"/>
      <c r="N58" s="89"/>
      <c r="O58" s="89"/>
      <c r="P58" s="89"/>
      <c r="Q58" s="89"/>
      <c r="R58" s="89"/>
      <c r="S58" s="89"/>
      <c r="T58" s="89"/>
      <c r="U58" s="90"/>
      <c r="W58" s="182"/>
      <c r="X58" s="182"/>
      <c r="Y58" s="182"/>
      <c r="Z58" s="182"/>
      <c r="AA58" s="182"/>
      <c r="AB58" s="182"/>
      <c r="AC58" s="182"/>
      <c r="AD58" s="182"/>
    </row>
    <row r="59" spans="1:30" ht="23.25" x14ac:dyDescent="0.25">
      <c r="J59" s="138"/>
      <c r="K59" s="89"/>
      <c r="L59" s="89"/>
      <c r="M59" s="89"/>
      <c r="N59" s="89"/>
      <c r="O59" s="89"/>
      <c r="P59" s="89"/>
      <c r="Q59" s="89"/>
      <c r="R59" s="89"/>
      <c r="S59" s="89"/>
      <c r="T59" s="89"/>
      <c r="U59" s="90"/>
      <c r="W59" s="182"/>
      <c r="X59" s="182"/>
      <c r="Y59" s="182"/>
      <c r="Z59" s="182"/>
      <c r="AA59" s="182"/>
      <c r="AB59" s="182"/>
      <c r="AC59" s="182"/>
      <c r="AD59" s="182"/>
    </row>
    <row r="60" spans="1:30" ht="23.25" x14ac:dyDescent="0.25">
      <c r="J60" s="138"/>
      <c r="K60" s="89"/>
      <c r="L60" s="89"/>
      <c r="M60" s="89"/>
      <c r="N60" s="89"/>
      <c r="O60" s="89"/>
      <c r="P60" s="89"/>
      <c r="Q60" s="89"/>
      <c r="R60" s="89"/>
      <c r="S60" s="89"/>
      <c r="T60" s="89"/>
      <c r="U60" s="90"/>
      <c r="W60" s="182"/>
      <c r="X60" s="182"/>
      <c r="Y60" s="182"/>
      <c r="Z60" s="182"/>
      <c r="AA60" s="182"/>
      <c r="AB60" s="182"/>
      <c r="AC60" s="182"/>
      <c r="AD60" s="182"/>
    </row>
    <row r="61" spans="1:30" ht="23.25" x14ac:dyDescent="0.25">
      <c r="J61" s="138"/>
      <c r="K61" s="89"/>
      <c r="L61" s="89"/>
      <c r="M61" s="89"/>
      <c r="N61" s="89"/>
      <c r="O61" s="89"/>
      <c r="P61" s="89"/>
      <c r="Q61" s="89"/>
      <c r="R61" s="89"/>
      <c r="S61" s="89"/>
      <c r="T61" s="89"/>
      <c r="U61" s="90"/>
      <c r="W61" s="182"/>
      <c r="X61" s="182"/>
      <c r="Y61" s="182"/>
      <c r="Z61" s="182"/>
      <c r="AA61" s="182"/>
      <c r="AB61" s="182"/>
      <c r="AC61" s="182"/>
      <c r="AD61" s="182"/>
    </row>
    <row r="62" spans="1:30" ht="23.25" x14ac:dyDescent="0.25">
      <c r="J62" s="138"/>
      <c r="K62" s="89"/>
      <c r="L62" s="89"/>
      <c r="M62" s="89"/>
      <c r="N62" s="89"/>
      <c r="O62" s="89"/>
      <c r="P62" s="89"/>
      <c r="Q62" s="89"/>
      <c r="R62" s="89"/>
      <c r="S62" s="89"/>
      <c r="T62" s="89"/>
      <c r="U62" s="90"/>
      <c r="W62" s="182"/>
      <c r="X62" s="182"/>
      <c r="Y62" s="182"/>
      <c r="Z62" s="182"/>
      <c r="AA62" s="182"/>
      <c r="AB62" s="182"/>
      <c r="AC62" s="182"/>
      <c r="AD62" s="182"/>
    </row>
    <row r="63" spans="1:30" ht="23.25" x14ac:dyDescent="0.25">
      <c r="J63" s="138"/>
      <c r="K63" s="89"/>
      <c r="L63" s="89"/>
      <c r="M63" s="89"/>
      <c r="N63" s="89"/>
      <c r="O63" s="89"/>
      <c r="P63" s="89"/>
      <c r="Q63" s="89"/>
      <c r="R63" s="89"/>
      <c r="S63" s="89"/>
      <c r="T63" s="89"/>
      <c r="U63" s="90"/>
    </row>
    <row r="64" spans="1:30" ht="23.25" x14ac:dyDescent="0.25">
      <c r="J64" s="138"/>
      <c r="K64" s="89"/>
      <c r="L64" s="89"/>
      <c r="M64" s="89"/>
      <c r="N64" s="89"/>
      <c r="O64" s="89"/>
      <c r="P64" s="89"/>
      <c r="Q64" s="89"/>
      <c r="R64" s="89"/>
      <c r="S64" s="89"/>
      <c r="T64" s="89"/>
      <c r="U64" s="90"/>
    </row>
    <row r="65" spans="10:21" ht="23.25" x14ac:dyDescent="0.25">
      <c r="J65" s="138"/>
      <c r="K65" s="89"/>
      <c r="L65" s="89"/>
      <c r="M65" s="89"/>
      <c r="N65" s="89"/>
      <c r="O65" s="89"/>
      <c r="P65" s="89"/>
      <c r="Q65" s="89"/>
      <c r="R65" s="89"/>
      <c r="S65" s="89"/>
      <c r="T65" s="89"/>
      <c r="U65" s="90"/>
    </row>
    <row r="66" spans="10:21" ht="23.25" x14ac:dyDescent="0.25">
      <c r="J66" s="138"/>
      <c r="K66" s="89"/>
      <c r="L66" s="89"/>
      <c r="M66" s="89"/>
      <c r="N66" s="89"/>
      <c r="O66" s="89"/>
      <c r="P66" s="89"/>
      <c r="Q66" s="89"/>
      <c r="R66" s="89"/>
      <c r="S66" s="89"/>
      <c r="T66" s="89"/>
      <c r="U66" s="90"/>
    </row>
    <row r="67" spans="10:21" ht="23.25" x14ac:dyDescent="0.25">
      <c r="J67" s="138"/>
      <c r="K67" s="89"/>
      <c r="L67" s="89"/>
      <c r="M67" s="89"/>
      <c r="N67" s="89"/>
      <c r="O67" s="89"/>
      <c r="P67" s="89"/>
      <c r="Q67" s="89"/>
      <c r="R67" s="89"/>
      <c r="S67" s="89"/>
      <c r="T67" s="89"/>
      <c r="U67" s="90"/>
    </row>
    <row r="68" spans="10:21" ht="23.25" x14ac:dyDescent="0.25">
      <c r="J68" s="138"/>
      <c r="K68" s="89"/>
      <c r="L68" s="89"/>
      <c r="M68" s="89"/>
      <c r="N68" s="89"/>
      <c r="O68" s="89"/>
      <c r="P68" s="89"/>
      <c r="Q68" s="89"/>
      <c r="R68" s="89"/>
      <c r="S68" s="89"/>
      <c r="T68" s="89"/>
      <c r="U68" s="90"/>
    </row>
    <row r="69" spans="10:21" ht="23.25" x14ac:dyDescent="0.25">
      <c r="J69" s="138"/>
      <c r="K69" s="89"/>
      <c r="L69" s="89"/>
      <c r="M69" s="89"/>
      <c r="N69" s="89"/>
      <c r="O69" s="89"/>
      <c r="P69" s="89"/>
      <c r="Q69" s="89"/>
      <c r="R69" s="89"/>
      <c r="S69" s="89"/>
      <c r="T69" s="89"/>
      <c r="U69" s="90"/>
    </row>
    <row r="70" spans="10:21" ht="23.25" x14ac:dyDescent="0.25">
      <c r="J70" s="138"/>
      <c r="K70" s="89"/>
      <c r="L70" s="89"/>
      <c r="M70" s="89"/>
      <c r="N70" s="89"/>
      <c r="O70" s="89"/>
      <c r="P70" s="89"/>
      <c r="Q70" s="89"/>
      <c r="R70" s="89"/>
      <c r="S70" s="89"/>
      <c r="T70" s="89"/>
      <c r="U70" s="90"/>
    </row>
    <row r="71" spans="10:21" ht="23.25" x14ac:dyDescent="0.25">
      <c r="J71" s="138"/>
      <c r="K71" s="89"/>
      <c r="L71" s="89"/>
      <c r="M71" s="89"/>
      <c r="N71" s="89"/>
      <c r="O71" s="89"/>
      <c r="P71" s="89"/>
      <c r="Q71" s="89"/>
      <c r="R71" s="89"/>
      <c r="S71" s="89"/>
      <c r="T71" s="89"/>
      <c r="U71" s="90"/>
    </row>
    <row r="72" spans="10:21" ht="23.25" x14ac:dyDescent="0.25">
      <c r="J72" s="138"/>
      <c r="K72" s="89"/>
      <c r="L72" s="89"/>
      <c r="M72" s="89"/>
      <c r="N72" s="89"/>
      <c r="O72" s="89"/>
      <c r="P72" s="89"/>
      <c r="Q72" s="89"/>
      <c r="R72" s="89"/>
      <c r="S72" s="89"/>
      <c r="T72" s="89"/>
      <c r="U72" s="90"/>
    </row>
    <row r="73" spans="10:21" ht="23.25" x14ac:dyDescent="0.25">
      <c r="J73" s="138"/>
      <c r="K73" s="89"/>
      <c r="L73" s="89"/>
      <c r="M73" s="89"/>
      <c r="N73" s="89"/>
      <c r="O73" s="89"/>
      <c r="P73" s="89"/>
      <c r="Q73" s="89"/>
      <c r="R73" s="89"/>
      <c r="S73" s="89"/>
      <c r="T73" s="89"/>
      <c r="U73" s="90"/>
    </row>
    <row r="74" spans="10:21" ht="23.25" x14ac:dyDescent="0.25">
      <c r="J74" s="138"/>
      <c r="K74" s="89"/>
      <c r="L74" s="89"/>
      <c r="M74" s="89"/>
      <c r="N74" s="89"/>
      <c r="O74" s="89"/>
      <c r="P74" s="89"/>
      <c r="Q74" s="89"/>
      <c r="R74" s="89"/>
      <c r="S74" s="89"/>
      <c r="T74" s="89"/>
      <c r="U74" s="90"/>
    </row>
    <row r="75" spans="10:21" ht="23.25" x14ac:dyDescent="0.25">
      <c r="J75" s="138"/>
      <c r="K75" s="89"/>
      <c r="L75" s="89"/>
      <c r="M75" s="89"/>
      <c r="N75" s="89"/>
      <c r="O75" s="89"/>
      <c r="P75" s="89"/>
      <c r="Q75" s="89"/>
      <c r="R75" s="89"/>
      <c r="S75" s="89"/>
      <c r="T75" s="89"/>
      <c r="U75" s="90"/>
    </row>
    <row r="76" spans="10:21" ht="23.25" x14ac:dyDescent="0.25">
      <c r="J76" s="138"/>
      <c r="K76" s="93"/>
      <c r="L76" s="93"/>
      <c r="M76" s="93"/>
      <c r="N76" s="93"/>
      <c r="O76" s="93"/>
      <c r="P76" s="94"/>
      <c r="Q76" s="94"/>
      <c r="R76" s="94"/>
      <c r="S76" s="94"/>
      <c r="T76" s="93"/>
    </row>
    <row r="77" spans="10:21" ht="23.25" x14ac:dyDescent="0.25">
      <c r="J77" s="138"/>
    </row>
    <row r="78" spans="10:21" ht="23.25" x14ac:dyDescent="0.25">
      <c r="J78" s="138"/>
    </row>
    <row r="79" spans="10:21" ht="23.25" x14ac:dyDescent="0.25">
      <c r="J79" s="138"/>
    </row>
    <row r="80" spans="10:21" ht="23.25" x14ac:dyDescent="0.25">
      <c r="J80" s="138"/>
    </row>
    <row r="81" spans="10:10" ht="23.25" x14ac:dyDescent="0.25">
      <c r="J81" s="138"/>
    </row>
  </sheetData>
  <sheetProtection algorithmName="SHA-512" hashValue="R9t43IGlCvhMgom7KwqM41GPFpK5P0Lb5hSEdnRHKZMtM5zGEt9/rNkMyHYanJj8Uz3jSoacGIOgIfurSwVDjQ==" saltValue="mdUzH7LVTMZFuD44OO8Xvw==" spinCount="100000" sheet="1" selectLockedCells="1"/>
  <dataConsolidate/>
  <mergeCells count="15">
    <mergeCell ref="W33:AD62"/>
    <mergeCell ref="W4:AH10"/>
    <mergeCell ref="E34:G34"/>
    <mergeCell ref="E36:G36"/>
    <mergeCell ref="G17:I17"/>
    <mergeCell ref="E33:G33"/>
    <mergeCell ref="D13:E13"/>
    <mergeCell ref="C9:L9"/>
    <mergeCell ref="W12:AH26"/>
    <mergeCell ref="W28:AB28"/>
    <mergeCell ref="B45:V50"/>
    <mergeCell ref="C34:D34"/>
    <mergeCell ref="I33:J33"/>
    <mergeCell ref="I34:J34"/>
    <mergeCell ref="I36:J36"/>
  </mergeCells>
  <conditionalFormatting sqref="K31">
    <cfRule type="expression" dxfId="7" priority="4">
      <formula>$K$31&gt;$E$16</formula>
    </cfRule>
    <cfRule type="expression" dxfId="6" priority="20">
      <formula>$K$31&lt;$E$16</formula>
    </cfRule>
  </conditionalFormatting>
  <conditionalFormatting sqref="I21:J30">
    <cfRule type="expression" dxfId="5" priority="6">
      <formula>($I$20&lt;&gt;"Pay In Months")*AND($I21&gt;$E$16)</formula>
    </cfRule>
    <cfRule type="expression" dxfId="4" priority="7">
      <formula>($I$20="Pay In Months")*AND($I21&gt;3)</formula>
    </cfRule>
  </conditionalFormatting>
  <conditionalFormatting sqref="G31">
    <cfRule type="expression" dxfId="3" priority="1">
      <formula>SUM($O$3:$O$12)&gt;$G$16</formula>
    </cfRule>
    <cfRule type="expression" dxfId="2" priority="5">
      <formula>SUM($O$3:$O$12)&lt;=$G$16</formula>
    </cfRule>
  </conditionalFormatting>
  <conditionalFormatting sqref="J31">
    <cfRule type="expression" dxfId="1" priority="3">
      <formula>J31&gt;E16</formula>
    </cfRule>
  </conditionalFormatting>
  <conditionalFormatting sqref="I21:I30">
    <cfRule type="expression" dxfId="0" priority="2">
      <formula>$I$20&lt;&gt;"Pay in Months"</formula>
    </cfRule>
  </conditionalFormatting>
  <dataValidations count="22">
    <dataValidation type="list" allowBlank="1" showInputMessage="1" showErrorMessage="1" sqref="H21:H30" xr:uid="{CB43FF45-2DD5-4BBC-8640-4B422CB4C792}">
      <formula1>SponsorList2</formula1>
    </dataValidation>
    <dataValidation type="list" allowBlank="1" showInputMessage="1" showErrorMessage="1" sqref="L11" xr:uid="{D3474D74-F2D7-4AF6-BB61-5E95BB397725}">
      <formula1>SalaryTypes</formula1>
    </dataValidation>
    <dataValidation type="list" allowBlank="1" showInputMessage="1" showErrorMessage="1" sqref="G20" xr:uid="{98171981-038C-4A98-A39B-157AF08EADAC}">
      <formula1>ShortPeriod</formula1>
    </dataValidation>
    <dataValidation type="date" allowBlank="1" showInputMessage="1" showErrorMessage="1" errorTitle="Date Error" error="End Date must be within summer calendar" sqref="F25" xr:uid="{340876CB-5569-46A7-B9D7-AB5F0C1B4580}">
      <formula1>F11</formula1>
      <formula2>H11</formula2>
    </dataValidation>
    <dataValidation type="list" allowBlank="1" showInputMessage="1" showErrorMessage="1" sqref="I20" xr:uid="{0CCB4B07-2357-4A67-8321-5EFCEA70C9FE}">
      <formula1>PercentType</formula1>
    </dataValidation>
    <dataValidation type="date" allowBlank="1" showInputMessage="1" showErrorMessage="1" errorTitle="Date Error" error="Start Date must be within summer calenda" sqref="E21:E22" xr:uid="{14C8142B-E77E-4823-ABC3-90AD88E5433A}">
      <formula1>F11</formula1>
      <formula2>H11</formula2>
    </dataValidation>
    <dataValidation type="date" allowBlank="1" showInputMessage="1" showErrorMessage="1" errorTitle="Date Error" error="Start Date must be within summer calendar" sqref="E25" xr:uid="{0B2E2329-A47F-41D8-93A7-F1C2DD03D827}">
      <formula1>F11</formula1>
      <formula2>H11</formula2>
    </dataValidation>
    <dataValidation type="date" allowBlank="1" showInputMessage="1" showErrorMessage="1" errorTitle="Date Error" error="Start Date must be within summer calendar" sqref="E23" xr:uid="{C31EC2B0-3DC9-4789-B1C0-3BE7D1927298}">
      <formula1>F11</formula1>
      <formula2>H11</formula2>
    </dataValidation>
    <dataValidation type="date" allowBlank="1" showInputMessage="1" showErrorMessage="1" errorTitle="Date Error" error="Start Date must be within summer calendar" sqref="E24" xr:uid="{0FE5B405-0CA5-46EE-8C9E-5B763AE53DDA}">
      <formula1>F11</formula1>
      <formula2>H11</formula2>
    </dataValidation>
    <dataValidation type="date" allowBlank="1" showInputMessage="1" showErrorMessage="1" errorTitle="Date Error" error="End Date must be within summer calendar" sqref="F21:F22" xr:uid="{86C6AB42-9AB6-4159-8208-D6432246E1C4}">
      <formula1>F11</formula1>
      <formula2>H11</formula2>
    </dataValidation>
    <dataValidation type="date" allowBlank="1" showInputMessage="1" showErrorMessage="1" errorTitle="Date Error" error="End Date must be within summer calendar" sqref="F23" xr:uid="{1A4FA09C-D061-427A-B7AB-39A2EB0F7C8F}">
      <formula1>F11</formula1>
      <formula2>H11</formula2>
    </dataValidation>
    <dataValidation type="date" allowBlank="1" showInputMessage="1" showErrorMessage="1" errorTitle="Date Error" error="End Date must be within summer calendar" sqref="F24" xr:uid="{7B0F4174-CCC1-40E3-B269-ED916EDF9045}">
      <formula1>F11</formula1>
      <formula2>H11</formula2>
    </dataValidation>
    <dataValidation type="date" allowBlank="1" showInputMessage="1" showErrorMessage="1" errorTitle="Date Error" error="End Date must be within summer calendar" sqref="F30" xr:uid="{4B821F3C-7A59-476A-AD9C-CFA15AE09EEF}">
      <formula1>#REF!</formula1>
      <formula2>H16</formula2>
    </dataValidation>
    <dataValidation type="date" allowBlank="1" showInputMessage="1" showErrorMessage="1" errorTitle="Date Error" error="Start Date must be within summer calenda" sqref="E26" xr:uid="{F8FCB5FA-6F4C-49B9-A79B-E72F6C2CF1AA}">
      <formula1>#REF!</formula1>
      <formula2>H16</formula2>
    </dataValidation>
    <dataValidation type="date" allowBlank="1" showInputMessage="1" showErrorMessage="1" errorTitle="Date Error" error="Start Date must be within summer calendar" sqref="E30" xr:uid="{7BE2DD58-DACB-4C15-9489-211948DC6C5D}">
      <formula1>#REF!</formula1>
      <formula2>H16</formula2>
    </dataValidation>
    <dataValidation type="date" allowBlank="1" showInputMessage="1" showErrorMessage="1" errorTitle="Date Error" error="Start Date must be within summer calendar" sqref="E27" xr:uid="{2C290FF2-FA40-462F-987B-B3BD9ADBA974}">
      <formula1>#REF!</formula1>
      <formula2>H16</formula2>
    </dataValidation>
    <dataValidation type="date" allowBlank="1" showInputMessage="1" showErrorMessage="1" errorTitle="Date Error" error="Start Date must be within summer calendar" sqref="E28" xr:uid="{75F4BF78-52A1-4396-B944-03B190F2587A}">
      <formula1>#REF!</formula1>
      <formula2>H16</formula2>
    </dataValidation>
    <dataValidation type="date" allowBlank="1" showInputMessage="1" showErrorMessage="1" errorTitle="Date Error" error="Start Date must be within summer calendar" sqref="E29" xr:uid="{10C8C217-8F8E-4094-A574-DA2F99588CAD}">
      <formula1>#REF!</formula1>
      <formula2>H16</formula2>
    </dataValidation>
    <dataValidation type="date" allowBlank="1" showInputMessage="1" showErrorMessage="1" errorTitle="Date Error" error="End Date must be within summer calendar" sqref="F26" xr:uid="{CC81B582-D194-4E3E-8658-34D1C818634C}">
      <formula1>#REF!</formula1>
      <formula2>H16</formula2>
    </dataValidation>
    <dataValidation type="date" allowBlank="1" showInputMessage="1" showErrorMessage="1" errorTitle="Date Error" error="End Date must be within summer calendar" sqref="F27" xr:uid="{9A39FBF3-8C32-477F-AD96-D29FB0A75E2F}">
      <formula1>#REF!</formula1>
      <formula2>H16</formula2>
    </dataValidation>
    <dataValidation type="date" allowBlank="1" showInputMessage="1" showErrorMessage="1" errorTitle="Date Error" error="End Date must be within summer calendar" sqref="F28" xr:uid="{686DA9E4-61D3-4C35-9B5A-3D3EAEF51177}">
      <formula1>#REF!</formula1>
      <formula2>H16</formula2>
    </dataValidation>
    <dataValidation type="date" allowBlank="1" showInputMessage="1" showErrorMessage="1" errorTitle="Date Error" error="End Date must be within summer calendar" sqref="F29" xr:uid="{B19FF327-F6F8-4B1D-ABE8-E731FB3D0526}">
      <formula1>#REF!</formula1>
      <formula2>H16</formula2>
    </dataValidation>
  </dataValidations>
  <hyperlinks>
    <hyperlink ref="W28" r:id="rId1" xr:uid="{00000000-0004-0000-0000-000000000000}"/>
    <hyperlink ref="C41" r:id="rId2" xr:uid="{3615DD74-D5C7-4B52-9C75-8FCFC6A402DC}"/>
    <hyperlink ref="C42" r:id="rId3" xr:uid="{1F66B856-6ED7-4155-B259-6B8B882D73CA}"/>
  </hyperlinks>
  <pageMargins left="0.7" right="0.7" top="0.75" bottom="0.75" header="0.3" footer="0.3"/>
  <pageSetup scale="60" fitToHeight="0" orientation="landscape" r:id="rId4"/>
  <drawing r:id="rId5"/>
  <extLst>
    <ext xmlns:x14="http://schemas.microsoft.com/office/spreadsheetml/2009/9/main" uri="{CCE6A557-97BC-4b89-ADB6-D9C93CAAB3DF}">
      <x14:dataValidations xmlns:xm="http://schemas.microsoft.com/office/excel/2006/main" count="1">
        <x14:dataValidation type="list" allowBlank="1" showInputMessage="1" showErrorMessage="1" xr:uid="{24DB6D5E-E7FA-4C2F-B79E-6DB8C5A1A94F}">
          <x14:formula1>
            <xm:f>Lookups!$A$18:$A$22</xm:f>
          </x14:formula1>
          <xm:sqref>E11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4"/>
  <sheetViews>
    <sheetView workbookViewId="0">
      <selection activeCell="D13" sqref="D13:E13"/>
    </sheetView>
  </sheetViews>
  <sheetFormatPr defaultColWidth="8.85546875" defaultRowHeight="15" x14ac:dyDescent="0.25"/>
  <cols>
    <col min="1" max="1" width="17.7109375" style="143" bestFit="1" customWidth="1"/>
    <col min="2" max="4" width="8.85546875" style="143"/>
    <col min="5" max="5" width="3.140625" style="143" customWidth="1"/>
    <col min="6" max="6" width="9.7109375" style="143" bestFit="1" customWidth="1"/>
    <col min="7" max="7" width="9.5703125" style="143" bestFit="1" customWidth="1"/>
    <col min="8" max="8" width="8.85546875" style="143"/>
    <col min="9" max="9" width="3.7109375" style="143" bestFit="1" customWidth="1"/>
    <col min="10" max="10" width="17.7109375" style="143" bestFit="1" customWidth="1"/>
    <col min="11" max="16384" width="8.85546875" style="143"/>
  </cols>
  <sheetData>
    <row r="1" spans="1:11" x14ac:dyDescent="0.25">
      <c r="A1" s="142" t="s">
        <v>28</v>
      </c>
      <c r="B1" s="142"/>
      <c r="D1" s="142" t="s">
        <v>29</v>
      </c>
      <c r="G1" s="142" t="s">
        <v>30</v>
      </c>
      <c r="H1" s="142"/>
      <c r="J1" s="142" t="s">
        <v>31</v>
      </c>
    </row>
    <row r="2" spans="1:11" x14ac:dyDescent="0.25">
      <c r="A2" s="143" t="s">
        <v>32</v>
      </c>
      <c r="B2" s="143">
        <v>0</v>
      </c>
      <c r="D2" s="143" t="s">
        <v>33</v>
      </c>
      <c r="G2" s="143" t="s">
        <v>34</v>
      </c>
      <c r="J2" s="143" t="s">
        <v>85</v>
      </c>
    </row>
    <row r="3" spans="1:11" x14ac:dyDescent="0.25">
      <c r="A3" s="143" t="s">
        <v>35</v>
      </c>
      <c r="B3" s="143">
        <v>189600</v>
      </c>
      <c r="D3" s="143" t="s">
        <v>36</v>
      </c>
      <c r="G3" s="143" t="s">
        <v>37</v>
      </c>
      <c r="J3" s="143" t="s">
        <v>84</v>
      </c>
    </row>
    <row r="4" spans="1:11" x14ac:dyDescent="0.25">
      <c r="A4" s="143" t="s">
        <v>38</v>
      </c>
      <c r="B4" s="143">
        <v>150000</v>
      </c>
    </row>
    <row r="5" spans="1:11" x14ac:dyDescent="0.25">
      <c r="G5" s="144" t="s">
        <v>39</v>
      </c>
      <c r="H5" s="142"/>
      <c r="J5" s="142" t="s">
        <v>40</v>
      </c>
      <c r="K5" s="142"/>
    </row>
    <row r="6" spans="1:11" x14ac:dyDescent="0.25">
      <c r="A6" s="145"/>
      <c r="B6" s="145"/>
      <c r="G6" s="143" t="s">
        <v>41</v>
      </c>
      <c r="J6" s="146" t="s">
        <v>32</v>
      </c>
    </row>
    <row r="7" spans="1:11" x14ac:dyDescent="0.25">
      <c r="A7" s="142" t="s">
        <v>42</v>
      </c>
      <c r="G7" s="143" t="s">
        <v>15</v>
      </c>
      <c r="J7" s="146" t="s">
        <v>35</v>
      </c>
    </row>
    <row r="8" spans="1:11" x14ac:dyDescent="0.25">
      <c r="A8" s="143" t="s">
        <v>5</v>
      </c>
      <c r="G8" s="143" t="s">
        <v>43</v>
      </c>
      <c r="J8" s="146" t="s">
        <v>38</v>
      </c>
    </row>
    <row r="9" spans="1:11" x14ac:dyDescent="0.25">
      <c r="A9" s="143" t="s">
        <v>44</v>
      </c>
      <c r="J9" s="146" t="s">
        <v>45</v>
      </c>
    </row>
    <row r="10" spans="1:11" x14ac:dyDescent="0.25">
      <c r="A10" s="143" t="s">
        <v>46</v>
      </c>
      <c r="G10" s="142" t="s">
        <v>47</v>
      </c>
    </row>
    <row r="11" spans="1:11" x14ac:dyDescent="0.25">
      <c r="A11" s="145"/>
      <c r="G11" s="143" t="s">
        <v>91</v>
      </c>
    </row>
    <row r="12" spans="1:11" x14ac:dyDescent="0.25">
      <c r="A12" s="147" t="s">
        <v>48</v>
      </c>
      <c r="G12" s="143" t="s">
        <v>33</v>
      </c>
    </row>
    <row r="13" spans="1:11" x14ac:dyDescent="0.25">
      <c r="A13" s="146"/>
    </row>
    <row r="14" spans="1:11" x14ac:dyDescent="0.25">
      <c r="A14" s="146" t="s">
        <v>34</v>
      </c>
    </row>
    <row r="15" spans="1:11" x14ac:dyDescent="0.25">
      <c r="A15" s="146" t="s">
        <v>37</v>
      </c>
    </row>
    <row r="17" spans="1:9" x14ac:dyDescent="0.25">
      <c r="A17" s="142" t="s">
        <v>49</v>
      </c>
      <c r="B17" s="142" t="s">
        <v>35</v>
      </c>
      <c r="C17" s="142" t="s">
        <v>38</v>
      </c>
      <c r="D17" s="148" t="s">
        <v>50</v>
      </c>
      <c r="F17" s="142" t="s">
        <v>13</v>
      </c>
      <c r="G17" s="142" t="s">
        <v>14</v>
      </c>
    </row>
    <row r="18" spans="1:9" x14ac:dyDescent="0.25">
      <c r="A18" s="143" t="s">
        <v>2</v>
      </c>
      <c r="B18" s="143">
        <v>192300</v>
      </c>
      <c r="C18" s="143">
        <v>192300</v>
      </c>
      <c r="D18" s="143">
        <f>C18*1.1</f>
        <v>211530.00000000003</v>
      </c>
      <c r="F18" s="149">
        <v>43603</v>
      </c>
      <c r="G18" s="149">
        <v>43693</v>
      </c>
      <c r="I18" s="143">
        <f>_xlfn.DAYS(F18,G18)</f>
        <v>-90</v>
      </c>
    </row>
    <row r="19" spans="1:9" x14ac:dyDescent="0.25">
      <c r="A19" s="143" t="s">
        <v>51</v>
      </c>
      <c r="B19" s="143">
        <v>192300</v>
      </c>
      <c r="C19" s="143">
        <v>192300</v>
      </c>
      <c r="D19" s="143">
        <f t="shared" ref="D19" si="0">C19*1.1</f>
        <v>211530.00000000003</v>
      </c>
      <c r="F19" s="149">
        <v>43974</v>
      </c>
      <c r="G19" s="149">
        <v>44064</v>
      </c>
      <c r="I19" s="143">
        <f t="shared" ref="I19:I20" si="1">_xlfn.DAYS(F19,G19)</f>
        <v>-90</v>
      </c>
    </row>
    <row r="20" spans="1:9" x14ac:dyDescent="0.25">
      <c r="A20" s="143" t="s">
        <v>52</v>
      </c>
      <c r="B20" s="143">
        <v>197300</v>
      </c>
      <c r="C20" s="143">
        <v>197300</v>
      </c>
      <c r="D20" s="143">
        <f>C20*1.1</f>
        <v>217030.00000000003</v>
      </c>
      <c r="F20" s="149">
        <v>44338</v>
      </c>
      <c r="G20" s="149">
        <v>44428</v>
      </c>
      <c r="I20" s="143">
        <f t="shared" si="1"/>
        <v>-90</v>
      </c>
    </row>
    <row r="21" spans="1:9" x14ac:dyDescent="0.25">
      <c r="A21" s="143" t="s">
        <v>70</v>
      </c>
      <c r="B21" s="143">
        <v>203700</v>
      </c>
      <c r="C21" s="143">
        <v>224070</v>
      </c>
      <c r="D21" s="143">
        <f>C21*1.1</f>
        <v>246477.00000000003</v>
      </c>
      <c r="F21" s="149">
        <v>44703</v>
      </c>
      <c r="G21" s="149">
        <v>44793</v>
      </c>
      <c r="I21" s="143">
        <f>_xlfn.DAYS(F21,G21)</f>
        <v>-90</v>
      </c>
    </row>
    <row r="22" spans="1:9" x14ac:dyDescent="0.25">
      <c r="A22" s="143" t="s">
        <v>74</v>
      </c>
      <c r="B22" s="143">
        <v>203700</v>
      </c>
      <c r="C22" s="143">
        <v>224070</v>
      </c>
      <c r="D22" s="143">
        <f>C22*1.1</f>
        <v>246477.00000000003</v>
      </c>
      <c r="F22" s="149">
        <v>45067</v>
      </c>
      <c r="G22" s="149">
        <v>45157</v>
      </c>
      <c r="I22" s="143">
        <f>_xlfn.DAYS(F22,G22)</f>
        <v>-90</v>
      </c>
    </row>
    <row r="25" spans="1:9" x14ac:dyDescent="0.25">
      <c r="A25" s="142" t="s">
        <v>36</v>
      </c>
    </row>
    <row r="26" spans="1:9" x14ac:dyDescent="0.25">
      <c r="A26" s="150"/>
    </row>
    <row r="27" spans="1:9" x14ac:dyDescent="0.25">
      <c r="A27" s="150">
        <v>1</v>
      </c>
    </row>
    <row r="28" spans="1:9" x14ac:dyDescent="0.25">
      <c r="A28" s="150">
        <v>2</v>
      </c>
    </row>
    <row r="29" spans="1:9" x14ac:dyDescent="0.25">
      <c r="A29" s="150">
        <v>3</v>
      </c>
    </row>
    <row r="30" spans="1:9" x14ac:dyDescent="0.25">
      <c r="A30" s="150">
        <v>4</v>
      </c>
    </row>
    <row r="31" spans="1:9" x14ac:dyDescent="0.25">
      <c r="A31" s="150">
        <v>5</v>
      </c>
    </row>
    <row r="32" spans="1:9" x14ac:dyDescent="0.25">
      <c r="A32" s="150">
        <v>6</v>
      </c>
    </row>
    <row r="33" spans="1:1" x14ac:dyDescent="0.25">
      <c r="A33" s="150">
        <v>7</v>
      </c>
    </row>
    <row r="34" spans="1:1" x14ac:dyDescent="0.25">
      <c r="A34" s="150">
        <v>8</v>
      </c>
    </row>
    <row r="35" spans="1:1" x14ac:dyDescent="0.25">
      <c r="A35" s="150">
        <v>9</v>
      </c>
    </row>
    <row r="36" spans="1:1" x14ac:dyDescent="0.25">
      <c r="A36" s="150">
        <v>10</v>
      </c>
    </row>
    <row r="37" spans="1:1" x14ac:dyDescent="0.25">
      <c r="A37" s="150">
        <v>11</v>
      </c>
    </row>
    <row r="38" spans="1:1" x14ac:dyDescent="0.25">
      <c r="A38" s="150">
        <v>12</v>
      </c>
    </row>
    <row r="40" spans="1:1" x14ac:dyDescent="0.25">
      <c r="A40" s="142" t="s">
        <v>33</v>
      </c>
    </row>
    <row r="42" spans="1:1" x14ac:dyDescent="0.25">
      <c r="A42" s="150">
        <v>1</v>
      </c>
    </row>
    <row r="43" spans="1:1" x14ac:dyDescent="0.25">
      <c r="A43" s="150">
        <v>2</v>
      </c>
    </row>
    <row r="44" spans="1:1" x14ac:dyDescent="0.25">
      <c r="A44" s="150">
        <v>3</v>
      </c>
    </row>
    <row r="45" spans="1:1" x14ac:dyDescent="0.25">
      <c r="A45" s="150">
        <v>4</v>
      </c>
    </row>
    <row r="46" spans="1:1" x14ac:dyDescent="0.25">
      <c r="A46" s="150">
        <v>5</v>
      </c>
    </row>
    <row r="47" spans="1:1" x14ac:dyDescent="0.25">
      <c r="A47" s="150">
        <v>6</v>
      </c>
    </row>
    <row r="48" spans="1:1" x14ac:dyDescent="0.25">
      <c r="A48" s="150">
        <v>7</v>
      </c>
    </row>
    <row r="49" spans="1:1" x14ac:dyDescent="0.25">
      <c r="A49" s="150">
        <v>8</v>
      </c>
    </row>
    <row r="50" spans="1:1" x14ac:dyDescent="0.25">
      <c r="A50" s="150">
        <v>9</v>
      </c>
    </row>
    <row r="51" spans="1:1" x14ac:dyDescent="0.25">
      <c r="A51" s="150">
        <v>10</v>
      </c>
    </row>
    <row r="52" spans="1:1" x14ac:dyDescent="0.25">
      <c r="A52" s="150">
        <v>11</v>
      </c>
    </row>
    <row r="53" spans="1:1" x14ac:dyDescent="0.25">
      <c r="A53" s="150">
        <v>12</v>
      </c>
    </row>
    <row r="54" spans="1:1" x14ac:dyDescent="0.25">
      <c r="A54" s="150">
        <v>13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6"/>
  <sheetViews>
    <sheetView workbookViewId="0">
      <selection activeCell="D13" sqref="D13:E13"/>
    </sheetView>
  </sheetViews>
  <sheetFormatPr defaultColWidth="8.85546875" defaultRowHeight="15" x14ac:dyDescent="0.25"/>
  <cols>
    <col min="1" max="1" width="37.85546875" style="1" customWidth="1"/>
    <col min="2" max="4" width="8.85546875" style="1"/>
    <col min="5" max="5" width="9.7109375" style="1" bestFit="1" customWidth="1"/>
    <col min="6" max="16384" width="8.85546875" style="1"/>
  </cols>
  <sheetData>
    <row r="1" spans="1:5" x14ac:dyDescent="0.25">
      <c r="A1" s="1" t="s">
        <v>53</v>
      </c>
      <c r="B1" s="3">
        <v>1.19</v>
      </c>
      <c r="C1" s="1" t="s">
        <v>71</v>
      </c>
      <c r="E1" s="2">
        <v>44658</v>
      </c>
    </row>
    <row r="3" spans="1:5" x14ac:dyDescent="0.25">
      <c r="A3" s="1" t="s">
        <v>54</v>
      </c>
    </row>
    <row r="4" spans="1:5" x14ac:dyDescent="0.25">
      <c r="A4" s="1" t="s">
        <v>55</v>
      </c>
    </row>
    <row r="6" spans="1:5" x14ac:dyDescent="0.25">
      <c r="A6" s="1" t="s">
        <v>56</v>
      </c>
      <c r="B6" s="1">
        <v>200000</v>
      </c>
    </row>
    <row r="7" spans="1:5" x14ac:dyDescent="0.25">
      <c r="A7" s="1" t="s">
        <v>57</v>
      </c>
      <c r="B7" s="1">
        <v>199300</v>
      </c>
    </row>
    <row r="8" spans="1:5" x14ac:dyDescent="0.25">
      <c r="A8" s="1" t="s">
        <v>58</v>
      </c>
      <c r="B8" s="4">
        <v>0.1</v>
      </c>
    </row>
    <row r="9" spans="1:5" x14ac:dyDescent="0.25">
      <c r="A9" s="1" t="s">
        <v>59</v>
      </c>
      <c r="B9" s="1">
        <f>B7*B8</f>
        <v>19930</v>
      </c>
    </row>
    <row r="10" spans="1:5" x14ac:dyDescent="0.25">
      <c r="A10" s="1" t="s">
        <v>60</v>
      </c>
      <c r="B10" s="1">
        <f>B6*B8</f>
        <v>20000</v>
      </c>
    </row>
    <row r="11" spans="1:5" x14ac:dyDescent="0.25">
      <c r="A11" s="1" t="s">
        <v>61</v>
      </c>
      <c r="B11" s="1">
        <f>B10-B9</f>
        <v>70</v>
      </c>
    </row>
    <row r="13" spans="1:5" x14ac:dyDescent="0.25">
      <c r="A13" s="1" t="s">
        <v>62</v>
      </c>
    </row>
    <row r="14" spans="1:5" x14ac:dyDescent="0.25">
      <c r="A14" s="1" t="s">
        <v>63</v>
      </c>
    </row>
    <row r="15" spans="1:5" x14ac:dyDescent="0.25">
      <c r="A15" s="1" t="s">
        <v>64</v>
      </c>
    </row>
    <row r="16" spans="1:5" x14ac:dyDescent="0.25">
      <c r="A16" s="1" t="s">
        <v>65</v>
      </c>
    </row>
    <row r="18" spans="1:2" x14ac:dyDescent="0.25">
      <c r="A18" s="1" t="s">
        <v>56</v>
      </c>
      <c r="B18" s="1">
        <v>180000</v>
      </c>
    </row>
    <row r="19" spans="1:2" x14ac:dyDescent="0.25">
      <c r="A19" s="1" t="s">
        <v>66</v>
      </c>
      <c r="B19" s="1">
        <f>B18/9</f>
        <v>20000</v>
      </c>
    </row>
    <row r="20" spans="1:2" x14ac:dyDescent="0.25">
      <c r="A20" s="1" t="s">
        <v>57</v>
      </c>
      <c r="B20" s="1">
        <v>189600</v>
      </c>
    </row>
    <row r="21" spans="1:2" x14ac:dyDescent="0.25">
      <c r="A21" s="1" t="s">
        <v>67</v>
      </c>
      <c r="B21" s="1">
        <f>B20/12</f>
        <v>15800</v>
      </c>
    </row>
    <row r="22" spans="1:2" x14ac:dyDescent="0.25">
      <c r="A22" s="1" t="s">
        <v>60</v>
      </c>
      <c r="B22" s="1">
        <v>20000</v>
      </c>
    </row>
    <row r="23" spans="1:2" x14ac:dyDescent="0.25">
      <c r="A23" s="1" t="s">
        <v>61</v>
      </c>
      <c r="B23" s="1">
        <f>B22-B21</f>
        <v>4200</v>
      </c>
    </row>
    <row r="26" spans="1:2" x14ac:dyDescent="0.25">
      <c r="A26" s="5"/>
    </row>
  </sheetData>
  <sheetProtection algorithmName="SHA-512" hashValue="/OL2jKsaMomKpTaYiTkP/EQWzVR+zVH/KLw+xUH1XbdYOAVzkkxYDJYlOT07BRpB1pSGAQfO99p/bQN1+kkpIg==" saltValue="vIpzLK8vptQNpBRxvyveGw=="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E8D604B043A8A449A47317632549F5D" ma:contentTypeVersion="11" ma:contentTypeDescription="Create a new document." ma:contentTypeScope="" ma:versionID="466ac391c34fb60d62a0738542aeaba3">
  <xsd:schema xmlns:xsd="http://www.w3.org/2001/XMLSchema" xmlns:xs="http://www.w3.org/2001/XMLSchema" xmlns:p="http://schemas.microsoft.com/office/2006/metadata/properties" xmlns:ns2="27d841a9-b081-4e87-893d-4df97e979479" targetNamespace="http://schemas.microsoft.com/office/2006/metadata/properties" ma:root="true" ma:fieldsID="7c22b79cdfe0de6981248a310d6a2d23" ns2:_="">
    <xsd:import namespace="27d841a9-b081-4e87-893d-4df97e97947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d841a9-b081-4e87-893d-4df97e9794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6" nillable="true" ma:displayName="Length (seconds)" ma:internalName="MediaLengthInSeconds" ma:readOnly="true">
      <xsd:simpleType>
        <xsd:restriction base="dms:Unknow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FBD9C7-BE3B-435E-81DB-59860EAB5EA5}">
  <ds:schemaRefs>
    <ds:schemaRef ds:uri="http://schemas.microsoft.com/office/infopath/2007/PartnerControls"/>
    <ds:schemaRef ds:uri="http://schemas.microsoft.com/office/2006/metadata/properties"/>
    <ds:schemaRef ds:uri="http://purl.org/dc/terms/"/>
    <ds:schemaRef ds:uri="http://www.w3.org/XML/1998/namespace"/>
    <ds:schemaRef ds:uri="http://schemas.openxmlformats.org/package/2006/metadata/core-properties"/>
    <ds:schemaRef ds:uri="http://schemas.microsoft.com/office/2006/documentManagement/types"/>
    <ds:schemaRef ds:uri="http://purl.org/dc/elements/1.1/"/>
    <ds:schemaRef ds:uri="27d841a9-b081-4e87-893d-4df97e979479"/>
    <ds:schemaRef ds:uri="http://purl.org/dc/dcmitype/"/>
  </ds:schemaRefs>
</ds:datastoreItem>
</file>

<file path=customXml/itemProps2.xml><?xml version="1.0" encoding="utf-8"?>
<ds:datastoreItem xmlns:ds="http://schemas.openxmlformats.org/officeDocument/2006/customXml" ds:itemID="{ED5C11F2-7751-4826-8A78-82C8985EAB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d841a9-b081-4e87-893d-4df97e9794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821CCF-50DE-4A1B-807E-8F20500213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16</vt:i4>
      </vt:variant>
    </vt:vector>
  </HeadingPairs>
  <TitlesOfParts>
    <vt:vector size="19" baseType="lpstr">
      <vt:lpstr>Salary Calculator</vt:lpstr>
      <vt:lpstr>Lookups</vt:lpstr>
      <vt:lpstr>Notes</vt:lpstr>
      <vt:lpstr>AcademicYears</vt:lpstr>
      <vt:lpstr>DHHS</vt:lpstr>
      <vt:lpstr>DOJ</vt:lpstr>
      <vt:lpstr>EffortTypes</vt:lpstr>
      <vt:lpstr>Months</vt:lpstr>
      <vt:lpstr>PercentType</vt:lpstr>
      <vt:lpstr>Periods</vt:lpstr>
      <vt:lpstr>PreviousPay</vt:lpstr>
      <vt:lpstr>'Salary Calculator'!Print_Area</vt:lpstr>
      <vt:lpstr>SalaryTypes</vt:lpstr>
      <vt:lpstr>ShortPeriod</vt:lpstr>
      <vt:lpstr>SponsorList</vt:lpstr>
      <vt:lpstr>SponsorList2</vt:lpstr>
      <vt:lpstr>SummerEffort</vt:lpstr>
      <vt:lpstr>TimePeriod</vt:lpstr>
      <vt:lpstr>Weeks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Troy, Scott</dc:creator>
  <cp:keywords/>
  <dc:description/>
  <cp:lastModifiedBy>Cathy Roy</cp:lastModifiedBy>
  <cp:revision/>
  <cp:lastPrinted>2022-04-19T16:52:21Z</cp:lastPrinted>
  <dcterms:created xsi:type="dcterms:W3CDTF">2019-04-04T15:34:52Z</dcterms:created>
  <dcterms:modified xsi:type="dcterms:W3CDTF">2022-04-21T21:09:27Z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0x010100EE8D604B043A8A449A47317632549F5D</vt:lpwstr>
  </property>
</Properties>
</file>